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05" yWindow="360" windowWidth="8565" windowHeight="8220" tabRatio="779" activeTab="2"/>
  </bookViews>
  <sheets>
    <sheet name="Krycí list rozpočtu" sheetId="1" r:id="rId1"/>
    <sheet name="Rekapitulace VZT" sheetId="2" r:id="rId2"/>
    <sheet name="Rozpočet VZT" sheetId="3" r:id="rId3"/>
  </sheets>
  <definedNames>
    <definedName name="_xlnm.Print_Titles" localSheetId="2">'Rozpočet VZT'!$1:$1</definedName>
    <definedName name="_xlnm.Print_Area" localSheetId="2">'Rozpočet VZT'!$B$1:$K$77</definedName>
  </definedNames>
  <calcPr fullCalcOnLoad="1"/>
</workbook>
</file>

<file path=xl/sharedStrings.xml><?xml version="1.0" encoding="utf-8"?>
<sst xmlns="http://schemas.openxmlformats.org/spreadsheetml/2006/main" count="279" uniqueCount="191">
  <si>
    <t>Zařízení</t>
  </si>
  <si>
    <t>Popis</t>
  </si>
  <si>
    <t>Rekapitulace s profesemi</t>
  </si>
  <si>
    <t>Celková rekapitulace</t>
  </si>
  <si>
    <t>Převod</t>
  </si>
  <si>
    <t>Zednické výpomoci</t>
  </si>
  <si>
    <t>CELKEM:</t>
  </si>
  <si>
    <t>CELKEM ZAKÁZKA:</t>
  </si>
  <si>
    <t>KRYCÍ LIST ROZPOČTU</t>
  </si>
  <si>
    <t>Název stavby</t>
  </si>
  <si>
    <t>JKSO</t>
  </si>
  <si>
    <t/>
  </si>
  <si>
    <t>EČO</t>
  </si>
  <si>
    <t>Název části</t>
  </si>
  <si>
    <t>Místo</t>
  </si>
  <si>
    <t>IČO</t>
  </si>
  <si>
    <t>DRČ</t>
  </si>
  <si>
    <t xml:space="preserve"> </t>
  </si>
  <si>
    <t>Objednávatel</t>
  </si>
  <si>
    <t>Projektant</t>
  </si>
  <si>
    <t>Zhotovitel</t>
  </si>
  <si>
    <t>Rozpočet číslo</t>
  </si>
  <si>
    <t>Zpracoval</t>
  </si>
  <si>
    <t>Dne</t>
  </si>
  <si>
    <t>Položek</t>
  </si>
  <si>
    <t>Měrné a účelové jednotky</t>
  </si>
  <si>
    <t>Počet</t>
  </si>
  <si>
    <t>Náklady / 1 m.j.</t>
  </si>
  <si>
    <t xml:space="preserve">  Rozpočtové náklady v CZk 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</si>
  <si>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</si>
  <si>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</si>
  <si>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</si>
  <si>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</si>
  <si>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</si>
  <si>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</si>
  <si>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</si>
  <si>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</si>
  <si>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</si>
  <si>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</si>
  <si>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</si>
  <si>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</si>
  <si>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</si>
  <si>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</si>
  <si>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</si>
  <si>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</si>
  <si>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</si>
  <si>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Ostatní-zaregulování ap.</t>
  </si>
  <si>
    <t>NUS z rozpočtu</t>
  </si>
  <si>
    <t>ZRN ( ř. 1-6 )</t>
  </si>
  <si>
    <t>DN ( ř. 8-11 )</t>
  </si>
  <si>
    <t>NUS ( ř. 13-18 )</t>
  </si>
  <si>
    <t>D</t>
  </si>
  <si>
    <t>Celkové náklady</t>
  </si>
  <si>
    <t>Součet 7, 12, 19-22</t>
  </si>
  <si>
    <t>Datum a podpis</t>
  </si>
  <si>
    <t>Razítko</t>
  </si>
  <si>
    <t>DPH</t>
  </si>
  <si>
    <t>Cena s DPH (ř.23-25)</t>
  </si>
  <si>
    <t>E</t>
  </si>
  <si>
    <t>Přípočty a odpočty</t>
  </si>
  <si>
    <t>Dodávky objednavatele</t>
  </si>
  <si>
    <t>Klouzavá doložka</t>
  </si>
  <si>
    <t>Zvýhodnění + -</t>
  </si>
  <si>
    <t>název zařízení</t>
  </si>
  <si>
    <t>č. pozice</t>
  </si>
  <si>
    <t>váha celkem (kg)</t>
  </si>
  <si>
    <t>dodávka celkem (Kč)</t>
  </si>
  <si>
    <t>montáž celkem (Kč)</t>
  </si>
  <si>
    <t>váha/MJ (kg)</t>
  </si>
  <si>
    <t>CPV</t>
  </si>
  <si>
    <t>dodávka /MJ</t>
  </si>
  <si>
    <t>montáž /MJ</t>
  </si>
  <si>
    <t>MJ</t>
  </si>
  <si>
    <t xml:space="preserve">počet </t>
  </si>
  <si>
    <t>ks</t>
  </si>
  <si>
    <t>Celkem</t>
  </si>
  <si>
    <t>Dodávka 
elementů a potrubí</t>
  </si>
  <si>
    <t xml:space="preserve">Montáž 
elementů a potrubí </t>
  </si>
  <si>
    <t>Cena 
celkem</t>
  </si>
  <si>
    <t>Váha 
celkem</t>
  </si>
  <si>
    <t>hod</t>
  </si>
  <si>
    <t>Náklady na dopravu 3% z cen dodávek vzt.</t>
  </si>
  <si>
    <t>Zednické výpomoci: 4% z cen montáží vzt.</t>
  </si>
  <si>
    <t>Jaromír Přikryl</t>
  </si>
  <si>
    <t>Název oddílu</t>
  </si>
  <si>
    <t>bm</t>
  </si>
  <si>
    <t>kg</t>
  </si>
  <si>
    <t>m2</t>
  </si>
  <si>
    <t xml:space="preserve">Ostatní práce - HZS pro nenadálé úpravy při montáži </t>
  </si>
  <si>
    <t>kpl</t>
  </si>
  <si>
    <t>Investor</t>
  </si>
  <si>
    <t>Lešení</t>
  </si>
  <si>
    <t>1.</t>
  </si>
  <si>
    <t>Náklady na úpravu a přizpůsobení VZT potrubí na stavbě při montáži</t>
  </si>
  <si>
    <t>2.</t>
  </si>
  <si>
    <t>Komplexní vyzkoušení VZT</t>
  </si>
  <si>
    <t>3.</t>
  </si>
  <si>
    <t>Zaregulování VZT</t>
  </si>
  <si>
    <t>4.</t>
  </si>
  <si>
    <t>Zaškolení obsluhy</t>
  </si>
  <si>
    <t>Celkem větrání a chlazení</t>
  </si>
  <si>
    <t>Montážní, spojovací a těsnící materiál, lepící páska, objímky, apod.</t>
  </si>
  <si>
    <t>Odsávací plastový talířový ventil DN 160 vč. Kroužku a zděře</t>
  </si>
  <si>
    <t>1.02</t>
  </si>
  <si>
    <t>1.03</t>
  </si>
  <si>
    <t>1.04</t>
  </si>
  <si>
    <t>1.05</t>
  </si>
  <si>
    <t>1.06</t>
  </si>
  <si>
    <t>1.07</t>
  </si>
  <si>
    <t>1.08</t>
  </si>
  <si>
    <t>1.09</t>
  </si>
  <si>
    <t>1.10</t>
  </si>
  <si>
    <t>1.11</t>
  </si>
  <si>
    <t>1.12</t>
  </si>
  <si>
    <t>1.13</t>
  </si>
  <si>
    <t>1.14</t>
  </si>
  <si>
    <t>1.15</t>
  </si>
  <si>
    <t>1.16</t>
  </si>
  <si>
    <t>2.01</t>
  </si>
  <si>
    <t>2.02</t>
  </si>
  <si>
    <t>2.03</t>
  </si>
  <si>
    <t>2.04</t>
  </si>
  <si>
    <t>2.05</t>
  </si>
  <si>
    <t>2.06</t>
  </si>
  <si>
    <t>2.07</t>
  </si>
  <si>
    <t>2.08</t>
  </si>
  <si>
    <t>3.01</t>
  </si>
  <si>
    <t>4.01</t>
  </si>
  <si>
    <t>5.01</t>
  </si>
  <si>
    <t>5.02</t>
  </si>
  <si>
    <t>5.03</t>
  </si>
  <si>
    <t>5.04</t>
  </si>
  <si>
    <t>5.05</t>
  </si>
  <si>
    <t>1.17</t>
  </si>
  <si>
    <t>1.18</t>
  </si>
  <si>
    <t>Zařízení č.4 - Větrání úklidu m.č.127 v 1.NP</t>
  </si>
  <si>
    <t>Lešení lehké pracovní vč. Podlahy nebo pojízdná plošina</t>
  </si>
  <si>
    <t>VZDUCHOTECHNIKA A CHLAZENÍ</t>
  </si>
  <si>
    <t>Stavební úpravy školy v Sazovicích</t>
  </si>
  <si>
    <t>D.1.4.6 - Vzduchotechnika</t>
  </si>
  <si>
    <t>SO 01 - Objekt školy</t>
  </si>
  <si>
    <t>Obec Sazovice, Sazovice 180, 763 01 Mysločovice</t>
  </si>
  <si>
    <t>Jaromír Přikryl, Fojtská 433, Hvozdná, 763 10</t>
  </si>
  <si>
    <t>3_2021</t>
  </si>
  <si>
    <t>D14-602</t>
  </si>
  <si>
    <t>Zařízení č.1 - Větrání kuchyně a mytí nádobí</t>
  </si>
  <si>
    <t>1.01</t>
  </si>
  <si>
    <t>Horizontální kompaktní větrací jednotka s rekuperací tepla deskovým
výměníkem např. DV 5100 DI-7.5 KL F7/M5 DVAV AP IP55 ATYP s vysokou účinností splňující podmínky Směrnice ErP - Ecodesign 2009/125/EC - Nařízení 1253/2014 s nominálním vzduchovým výkonem pro přívod/odvod vzduchu 4800/5000 m3/h, max. pext=300Pa, el.příkon 11kW/400V/15.8A/ Jištění 32A, s el. ohřevem 7.5kW (zahrnuto v celkovém příkonu) vč. automatické digitální regulace s dotykovým ovladačem, čidel, servopohonů, rozvaděče,  kabeláže, tlumících vložek, ad. příslušenství, montáž jeřábem</t>
  </si>
  <si>
    <t xml:space="preserve">Tlumící vložky 620x820 např. IAE DUO DV 5100 (2018) </t>
  </si>
  <si>
    <t>Sifon podtlakový s uzávěrem např. SF-P 300 (Topný kabel v části elektro)</t>
  </si>
  <si>
    <t>Stříška na jednotku např. ROOFPACK-A-DUO-DV-H-5100</t>
  </si>
  <si>
    <t>Nasávací šíkmý protidešťový nástavec 800x800 s mřížkou proti ptákům a netopýrům vyspádovaný do venkovního prostoru</t>
  </si>
  <si>
    <t>Nasávací šíkmý protidešťový nástavec 600x800 s mřížkou proti ptákům a netopýrům vyspádovaný do venkovního prostoru</t>
  </si>
  <si>
    <t>Vložky tlumiče hluku 100x800/500 do potrubí 600x800/500</t>
  </si>
  <si>
    <t>Regulační klapka 160x160 ruční ovládání s aretací polohy</t>
  </si>
  <si>
    <t>Přívodní půlkruhová textilní vyústka s mikroperforací pro V=2700m3/h, šířky 500mm / celková délka L=3800, přechod pro napojení na potrubí 500x250 vč. montážního materiálu</t>
  </si>
  <si>
    <t>Přívodní půlkruhová textilní vyústka s mikroperforací pro V=2100m3/h, šířky 500mm / celková délka L=2800, přechod pro napojení na potrubí 500x250 vč. montážního materiálu</t>
  </si>
  <si>
    <t xml:space="preserve">Vložky tlumiče hluku 100x800/1000 do potrubí 600x800/1000 </t>
  </si>
  <si>
    <t xml:space="preserve">Odsávací vyústka na čtyřhran.potrubí hliníková jednořadá 625x125 regulace R1 </t>
  </si>
  <si>
    <t>Regulační klapka 250x250 ruční ovládání s aretací polohy</t>
  </si>
  <si>
    <t>Regulační klapka 315x315 ruční ovládání s aretací polohy</t>
  </si>
  <si>
    <t>Regulační klapka 400x280 ruční ovládání s aretací polohy</t>
  </si>
  <si>
    <t>Regulační klapka 400x250 ruční ovládání s aretací polohy</t>
  </si>
  <si>
    <t>Regulační klapka 500x250 ruční ovládání s aretací polohy</t>
  </si>
  <si>
    <t xml:space="preserve">Přívodní potrubí čtyřhranné ocelové sk.I, ON 120405, lištové spoje, 50% Tv.
Třída hořlavosti A1, třída těsnosti III.                                               </t>
  </si>
  <si>
    <t xml:space="preserve">Odsávací potrubí čtyřhranné ocelové sk.I, ON 120405, lištové spoje, 50% Tv.
Třída hořlavosti A1, třída těsnosti III.  - vodotěsné                                               </t>
  </si>
  <si>
    <t>Tepelná izolace potrubí proti kondenzaci a hluku samolepící nenasákavou izolací např. kaučukovou izolací tl. 20+20mm vč. obalení embosovaným  plechem případně certifikovanou fólií na potrubí a tlumiče nad střechou</t>
  </si>
  <si>
    <t>Zařízení č.2 - Větrání přípravny a skladů</t>
  </si>
  <si>
    <t>Spojovací pružná manžeta DN315 např.VBM 315</t>
  </si>
  <si>
    <t>Přepínač otáček 0-1-2-3 např. INTER 4P</t>
  </si>
  <si>
    <t xml:space="preserve">Protidešťová výfuková samočinná klapka DN 315 např. PER 315 </t>
  </si>
  <si>
    <t xml:space="preserve">Odsávací vyústka na kruh.potrubí pozink jednořadá 400x100 regulace R1 </t>
  </si>
  <si>
    <t xml:space="preserve">Odsávací vyústka na kruh.potrubí pozink jednořadá 600x100 regulace R1 </t>
  </si>
  <si>
    <t>Kruhové potrubí Spiro DN 160 / 0% Tvarovek vč. Spojek a objímek
Stěnová prostupka</t>
  </si>
  <si>
    <t>Kruhové potrubí Spiro DN 250 / 20% Tvarovek vč. Spojek a objímek,
oblouku a záslepení</t>
  </si>
  <si>
    <t>Kruhové potrubí Spiro DN 315 / 70% Tvarovek vč. Spojek a objímek,
odbočky, přechodu, oblouku</t>
  </si>
  <si>
    <t>Montážní, spojovací a těsnící materiál na závěsy potrubí a zařízení, 
vč. úchytek, objímek, tmelu, apod.</t>
  </si>
  <si>
    <t>Tepelná izolace potrubí ve fasádě před ventilátorem proti kondenzaci samolepící nenasákavou izolací např. kaučukovou izolací s Al laminací tl. 20mm</t>
  </si>
  <si>
    <t>Potrubní tříotáčkový diagonální ventilátor DN315 se skříní z tvrzeného plastu se snadno vyjímatelnou motorovou jednotkou např. TD-EVO 315 (+60°C)
Vzduchový výkon V=1200m3/h / 200Pa / Ni=273W / 230 V / 1.1A</t>
  </si>
  <si>
    <t>Zařízení č.3 - Větrání sprchy a WC s předsíňkou</t>
  </si>
  <si>
    <t>Malý radiální nástěnný odsávací ventilátor DN 100 např. EBB 250 N S (3ot.) Vzduchový výkon V=230m3/h, p=50Pa, Ni=53W / 230V / 46dB(A) v 1.5m</t>
  </si>
  <si>
    <t>Malý radiální nástěnný odsávací ventilátor DN 100 např. EBB 100 N S (2.ot.)
Vzduchový výkon V=100m3/h, p=90Pa, Ni=29W / 230V / 46dB(A) v 1.5m</t>
  </si>
  <si>
    <t>Přepínač otáček 0-1-2 např. REGUL 2</t>
  </si>
  <si>
    <t>Protidešťová výfuková samočinná klapka DN 100 např. PER 100</t>
  </si>
  <si>
    <t>Kruhové potrubí Spiro DN 100 / 0% Tvarovek vč. Spojek a objímek</t>
  </si>
  <si>
    <t>Zařízení č.5 - Úprava potrubí a doplnění větrání chodby</t>
  </si>
  <si>
    <t>Demontáž stávajícího zařízení pro větrání těchto prostor a po montáži požárního podhledu opětovná montáž zařízení zpět pod podhled</t>
  </si>
  <si>
    <t>Odsávací plastový talířový ventil DN 200 vč. Kroužku a zděře</t>
  </si>
  <si>
    <t>Samotížná násuvná klapka se silikonovou membránou a magnetem DN200
např. RSKW 200 ED</t>
  </si>
  <si>
    <t>Kruhové potrubí Spiro DN 200 / 0% Tvarovek vč. Spojek a objímek
pro prosloužení potrubí do chodby a pro prostup přes fasádu</t>
  </si>
  <si>
    <t>5.06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</si>
</sst>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&quot; Kč&quot;;\-#,##0.00&quot; Kč&quot;"/>
    <numFmt numFmtId="173" formatCode="#,##0.00;\-#,##0.00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#,##0.0"/>
    <numFmt numFmtId="179" formatCode="* _-#,##0\ &quot;Kč&quot;;* \-#,##0\ &quot;Kč&quot;;* _-&quot;-&quot;\ &quot;Kč&quot;;@"/>
    <numFmt numFmtId="180" formatCode="* #,##0;* \-#,##0;* &quot;-&quot;;@"/>
    <numFmt numFmtId="181" formatCode="* _-#,##0.00\ &quot;Kč&quot;;* \-#,##0.00\ &quot;Kč&quot;;* _-&quot;-&quot;??\ &quot;Kč&quot;;@"/>
    <numFmt numFmtId="182" formatCode="* #,##0.00;* \-#,##0.00;* &quot;-&quot;??;@"/>
    <numFmt numFmtId="183" formatCode="\$#,##0_);\(\$#,##0\)"/>
    <numFmt numFmtId="184" formatCode="\$#,##0_);[Red]\(\$#,##0\)"/>
    <numFmt numFmtId="185" formatCode="\$#,##0.00_);\(\$#,##0.00\)"/>
    <numFmt numFmtId="186" formatCode="\$#,##0.00_);[Red]\(\$#,##0.00\)"/>
    <numFmt numFmtId="187" formatCode="#"/>
    <numFmt numFmtId="188" formatCode="#,##0.000"/>
    <numFmt numFmtId="189" formatCode="#,##0.00000"/>
    <numFmt numFmtId="190" formatCode="mmm\-yy"/>
    <numFmt numFmtId="191" formatCode="[$¥€-2]\ #\ ##,000_);[Red]\([$€-2]\ #\ ##,000\)"/>
    <numFmt numFmtId="192" formatCode="[$€-2]\ #\ ##,000_);[Red]\([$€-2]\ #\ ##,000\)"/>
  </numFmts>
  <fonts count="57">
    <font>
      <sz val="10"/>
      <name val="Arial CE"/>
      <family val="0"/>
    </font>
    <font>
      <b/>
      <sz val="10"/>
      <name val="Times New Roman CE"/>
      <family val="1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color indexed="8"/>
      <name val="Arial"/>
      <family val="2"/>
    </font>
    <font>
      <b/>
      <sz val="10"/>
      <name val="Arial CE"/>
      <family val="0"/>
    </font>
    <font>
      <sz val="8"/>
      <name val="Arial CE"/>
      <family val="0"/>
    </font>
    <font>
      <b/>
      <sz val="20"/>
      <name val="Arial CE"/>
      <family val="0"/>
    </font>
    <font>
      <sz val="10"/>
      <name val="Arial"/>
      <family val="2"/>
    </font>
    <font>
      <b/>
      <sz val="18"/>
      <color indexed="18"/>
      <name val="Arial CE"/>
      <family val="2"/>
    </font>
    <font>
      <b/>
      <sz val="18"/>
      <name val="Arial CE"/>
      <family val="2"/>
    </font>
    <font>
      <sz val="9"/>
      <name val="Arial CE"/>
      <family val="0"/>
    </font>
    <font>
      <b/>
      <sz val="9"/>
      <name val="Arial CE"/>
      <family val="0"/>
    </font>
    <font>
      <sz val="7"/>
      <name val="Arial CE"/>
      <family val="0"/>
    </font>
    <font>
      <sz val="9"/>
      <color indexed="8"/>
      <name val="Arial CE"/>
      <family val="2"/>
    </font>
    <font>
      <b/>
      <sz val="12"/>
      <name val="Arial CE"/>
      <family val="0"/>
    </font>
    <font>
      <b/>
      <sz val="10"/>
      <color indexed="18"/>
      <name val="Arial CE"/>
      <family val="0"/>
    </font>
    <font>
      <b/>
      <sz val="7"/>
      <name val="Arial CE"/>
      <family val="0"/>
    </font>
    <font>
      <b/>
      <sz val="8"/>
      <name val="Arial CE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1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1" fillId="24" borderId="8" applyNumberFormat="0" applyAlignment="0">
      <protection/>
    </xf>
    <xf numFmtId="0" fontId="6" fillId="0" borderId="0" applyNumberFormat="0" applyFill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9" applyNumberFormat="0" applyAlignment="0" applyProtection="0"/>
    <xf numFmtId="0" fontId="54" fillId="27" borderId="9" applyNumberFormat="0" applyAlignment="0" applyProtection="0"/>
    <xf numFmtId="0" fontId="55" fillId="27" borderId="10" applyNumberFormat="0" applyAlignment="0" applyProtection="0"/>
    <xf numFmtId="0" fontId="56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</cellStyleXfs>
  <cellXfs count="212">
    <xf numFmtId="0" fontId="0" fillId="0" borderId="0" xfId="0" applyAlignment="1">
      <alignment/>
    </xf>
    <xf numFmtId="49" fontId="4" fillId="0" borderId="0" xfId="0" applyNumberFormat="1" applyFont="1" applyBorder="1" applyAlignment="1" applyProtection="1">
      <alignment horizontal="center" vertical="top" wrapText="1"/>
      <protection/>
    </xf>
    <xf numFmtId="4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4" fontId="3" fillId="24" borderId="11" xfId="51" applyNumberFormat="1" applyFont="1" applyFill="1" applyBorder="1" applyAlignment="1" applyProtection="1">
      <alignment horizontal="center" vertical="center" wrapText="1"/>
      <protection hidden="1"/>
    </xf>
    <xf numFmtId="2" fontId="3" fillId="24" borderId="11" xfId="5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NumberFormat="1" applyFont="1" applyAlignment="1" applyProtection="1">
      <alignment vertical="top" wrapText="1"/>
      <protection/>
    </xf>
    <xf numFmtId="4" fontId="3" fillId="24" borderId="0" xfId="51" applyNumberFormat="1" applyFont="1" applyBorder="1" applyAlignment="1" applyProtection="1">
      <alignment horizontal="center" vertical="center"/>
      <protection/>
    </xf>
    <xf numFmtId="0" fontId="3" fillId="24" borderId="0" xfId="51" applyFont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12" xfId="47" applyNumberFormat="1" applyFont="1" applyFill="1" applyBorder="1" applyAlignment="1" applyProtection="1">
      <alignment horizontal="left" vertical="center"/>
      <protection/>
    </xf>
    <xf numFmtId="0" fontId="10" fillId="0" borderId="13" xfId="47" applyNumberFormat="1" applyFont="1" applyFill="1" applyBorder="1" applyAlignment="1" applyProtection="1">
      <alignment horizontal="left" vertical="center"/>
      <protection/>
    </xf>
    <xf numFmtId="0" fontId="12" fillId="0" borderId="13" xfId="47" applyNumberFormat="1" applyFont="1" applyFill="1" applyBorder="1" applyAlignment="1" applyProtection="1">
      <alignment horizontal="left" vertical="center"/>
      <protection/>
    </xf>
    <xf numFmtId="0" fontId="13" fillId="0" borderId="13" xfId="47" applyNumberFormat="1" applyFont="1" applyFill="1" applyBorder="1" applyAlignment="1" applyProtection="1">
      <alignment horizontal="left" vertical="center"/>
      <protection/>
    </xf>
    <xf numFmtId="0" fontId="10" fillId="0" borderId="14" xfId="47" applyNumberFormat="1" applyFont="1" applyFill="1" applyBorder="1" applyAlignment="1" applyProtection="1">
      <alignment horizontal="left" vertical="center"/>
      <protection/>
    </xf>
    <xf numFmtId="0" fontId="14" fillId="0" borderId="15" xfId="47" applyNumberFormat="1" applyFont="1" applyFill="1" applyBorder="1" applyAlignment="1" applyProtection="1">
      <alignment vertical="center"/>
      <protection/>
    </xf>
    <xf numFmtId="0" fontId="14" fillId="0" borderId="16" xfId="47" applyNumberFormat="1" applyFont="1" applyFill="1" applyBorder="1" applyAlignment="1" applyProtection="1">
      <alignment vertical="center"/>
      <protection/>
    </xf>
    <xf numFmtId="0" fontId="14" fillId="0" borderId="17" xfId="47" applyNumberFormat="1" applyFont="1" applyFill="1" applyBorder="1" applyAlignment="1" applyProtection="1">
      <alignment vertical="center"/>
      <protection/>
    </xf>
    <xf numFmtId="0" fontId="14" fillId="0" borderId="18" xfId="47" applyNumberFormat="1" applyFont="1" applyFill="1" applyBorder="1" applyAlignment="1" applyProtection="1">
      <alignment vertical="center"/>
      <protection/>
    </xf>
    <xf numFmtId="0" fontId="14" fillId="0" borderId="0" xfId="47" applyNumberFormat="1" applyFont="1" applyFill="1" applyAlignment="1" applyProtection="1">
      <alignment vertical="center"/>
      <protection/>
    </xf>
    <xf numFmtId="187" fontId="14" fillId="0" borderId="0" xfId="47" applyNumberFormat="1" applyFont="1" applyFill="1" applyAlignment="1" applyProtection="1">
      <alignment vertical="center"/>
      <protection/>
    </xf>
    <xf numFmtId="187" fontId="14" fillId="34" borderId="19" xfId="47" applyNumberFormat="1" applyFont="1" applyFill="1" applyBorder="1" applyAlignment="1" applyProtection="1">
      <alignment vertical="center"/>
      <protection/>
    </xf>
    <xf numFmtId="0" fontId="14" fillId="34" borderId="20" xfId="47" applyNumberFormat="1" applyFont="1" applyFill="1" applyBorder="1" applyAlignment="1" applyProtection="1">
      <alignment vertical="center"/>
      <protection/>
    </xf>
    <xf numFmtId="0" fontId="14" fillId="0" borderId="21" xfId="47" applyNumberFormat="1" applyFont="1" applyFill="1" applyBorder="1" applyAlignment="1" applyProtection="1">
      <alignment vertical="center"/>
      <protection/>
    </xf>
    <xf numFmtId="0" fontId="14" fillId="34" borderId="0" xfId="47" applyNumberFormat="1" applyFont="1" applyFill="1" applyAlignment="1" applyProtection="1">
      <alignment vertical="center"/>
      <protection/>
    </xf>
    <xf numFmtId="0" fontId="14" fillId="34" borderId="22" xfId="47" applyNumberFormat="1" applyFont="1" applyFill="1" applyBorder="1" applyAlignment="1" applyProtection="1">
      <alignment horizontal="right" vertical="center"/>
      <protection/>
    </xf>
    <xf numFmtId="187" fontId="14" fillId="34" borderId="23" xfId="47" applyNumberFormat="1" applyFont="1" applyFill="1" applyBorder="1" applyAlignment="1" applyProtection="1">
      <alignment vertical="center"/>
      <protection/>
    </xf>
    <xf numFmtId="0" fontId="14" fillId="34" borderId="22" xfId="47" applyNumberFormat="1" applyFont="1" applyFill="1" applyBorder="1" applyAlignment="1" applyProtection="1">
      <alignment vertical="center"/>
      <protection/>
    </xf>
    <xf numFmtId="187" fontId="15" fillId="34" borderId="24" xfId="47" applyNumberFormat="1" applyFont="1" applyFill="1" applyBorder="1" applyAlignment="1" applyProtection="1">
      <alignment vertical="center"/>
      <protection/>
    </xf>
    <xf numFmtId="0" fontId="14" fillId="34" borderId="25" xfId="47" applyNumberFormat="1" applyFont="1" applyFill="1" applyBorder="1" applyAlignment="1" applyProtection="1">
      <alignment vertical="center"/>
      <protection/>
    </xf>
    <xf numFmtId="0" fontId="14" fillId="34" borderId="26" xfId="47" applyNumberFormat="1" applyFont="1" applyFill="1" applyBorder="1" applyAlignment="1" applyProtection="1">
      <alignment horizontal="right" vertical="center"/>
      <protection/>
    </xf>
    <xf numFmtId="187" fontId="14" fillId="34" borderId="24" xfId="47" applyNumberFormat="1" applyFont="1" applyFill="1" applyBorder="1" applyAlignment="1" applyProtection="1">
      <alignment vertical="center"/>
      <protection/>
    </xf>
    <xf numFmtId="0" fontId="14" fillId="34" borderId="26" xfId="47" applyNumberFormat="1" applyFont="1" applyFill="1" applyBorder="1" applyAlignment="1" applyProtection="1">
      <alignment vertical="center"/>
      <protection/>
    </xf>
    <xf numFmtId="0" fontId="14" fillId="0" borderId="18" xfId="47" applyNumberFormat="1" applyFont="1" applyFill="1" applyBorder="1" applyAlignment="1" applyProtection="1">
      <alignment/>
      <protection/>
    </xf>
    <xf numFmtId="0" fontId="14" fillId="0" borderId="0" xfId="47" applyNumberFormat="1" applyFont="1" applyFill="1" applyAlignment="1" applyProtection="1">
      <alignment/>
      <protection/>
    </xf>
    <xf numFmtId="0" fontId="14" fillId="0" borderId="0" xfId="47" applyNumberFormat="1" applyFont="1" applyFill="1" applyAlignment="1" applyProtection="1">
      <alignment horizontal="right"/>
      <protection/>
    </xf>
    <xf numFmtId="0" fontId="14" fillId="0" borderId="21" xfId="47" applyNumberFormat="1" applyFont="1" applyFill="1" applyBorder="1" applyAlignment="1" applyProtection="1">
      <alignment/>
      <protection/>
    </xf>
    <xf numFmtId="0" fontId="14" fillId="34" borderId="27" xfId="47" applyNumberFormat="1" applyFont="1" applyFill="1" applyBorder="1" applyAlignment="1" applyProtection="1">
      <alignment vertical="center"/>
      <protection/>
    </xf>
    <xf numFmtId="0" fontId="14" fillId="34" borderId="20" xfId="47" applyNumberFormat="1" applyFont="1" applyFill="1" applyBorder="1" applyAlignment="1" applyProtection="1">
      <alignment horizontal="right" vertical="center"/>
      <protection/>
    </xf>
    <xf numFmtId="187" fontId="16" fillId="0" borderId="0" xfId="47" applyNumberFormat="1" applyFont="1" applyFill="1" applyAlignment="1" applyProtection="1">
      <alignment vertical="center"/>
      <protection/>
    </xf>
    <xf numFmtId="0" fontId="16" fillId="0" borderId="0" xfId="47" applyNumberFormat="1" applyFont="1" applyFill="1" applyAlignment="1" applyProtection="1">
      <alignment vertical="center"/>
      <protection/>
    </xf>
    <xf numFmtId="187" fontId="14" fillId="0" borderId="11" xfId="47" applyNumberFormat="1" applyFont="1" applyFill="1" applyBorder="1" applyAlignment="1" applyProtection="1">
      <alignment horizontal="left" vertical="center"/>
      <protection/>
    </xf>
    <xf numFmtId="187" fontId="14" fillId="0" borderId="28" xfId="47" applyNumberFormat="1" applyFont="1" applyFill="1" applyBorder="1" applyAlignment="1" applyProtection="1">
      <alignment horizontal="left" vertical="center"/>
      <protection/>
    </xf>
    <xf numFmtId="0" fontId="14" fillId="0" borderId="29" xfId="47" applyNumberFormat="1" applyFont="1" applyFill="1" applyBorder="1" applyAlignment="1" applyProtection="1">
      <alignment vertical="center"/>
      <protection/>
    </xf>
    <xf numFmtId="187" fontId="14" fillId="0" borderId="28" xfId="47" applyNumberFormat="1" applyFont="1" applyFill="1" applyBorder="1" applyAlignment="1" applyProtection="1">
      <alignment vertical="center"/>
      <protection/>
    </xf>
    <xf numFmtId="0" fontId="0" fillId="0" borderId="0" xfId="47" applyNumberFormat="1" applyFont="1" applyFill="1" applyAlignment="1" applyProtection="1">
      <alignment/>
      <protection/>
    </xf>
    <xf numFmtId="0" fontId="16" fillId="0" borderId="0" xfId="47" applyNumberFormat="1" applyFont="1" applyFill="1" applyAlignment="1" applyProtection="1">
      <alignment/>
      <protection/>
    </xf>
    <xf numFmtId="0" fontId="17" fillId="0" borderId="0" xfId="0" applyFont="1" applyAlignment="1">
      <alignment/>
    </xf>
    <xf numFmtId="0" fontId="14" fillId="0" borderId="0" xfId="47" applyNumberFormat="1" applyFont="1" applyFill="1" applyAlignment="1" applyProtection="1">
      <alignment vertical="center"/>
      <protection/>
    </xf>
    <xf numFmtId="0" fontId="14" fillId="0" borderId="30" xfId="47" applyNumberFormat="1" applyFont="1" applyFill="1" applyBorder="1" applyAlignment="1" applyProtection="1">
      <alignment vertical="center"/>
      <protection/>
    </xf>
    <xf numFmtId="3" fontId="14" fillId="0" borderId="11" xfId="47" applyNumberFormat="1" applyFont="1" applyFill="1" applyBorder="1" applyAlignment="1" applyProtection="1">
      <alignment horizontal="right" vertical="center"/>
      <protection/>
    </xf>
    <xf numFmtId="0" fontId="14" fillId="0" borderId="31" xfId="47" applyNumberFormat="1" applyFont="1" applyFill="1" applyBorder="1" applyAlignment="1" applyProtection="1">
      <alignment vertical="center"/>
      <protection/>
    </xf>
    <xf numFmtId="0" fontId="14" fillId="0" borderId="32" xfId="47" applyNumberFormat="1" applyFont="1" applyFill="1" applyBorder="1" applyAlignment="1" applyProtection="1">
      <alignment vertical="center"/>
      <protection/>
    </xf>
    <xf numFmtId="0" fontId="14" fillId="0" borderId="33" xfId="47" applyNumberFormat="1" applyFont="1" applyFill="1" applyBorder="1" applyAlignment="1" applyProtection="1">
      <alignment vertical="center"/>
      <protection/>
    </xf>
    <xf numFmtId="0" fontId="8" fillId="0" borderId="15" xfId="47" applyNumberFormat="1" applyFont="1" applyFill="1" applyBorder="1" applyAlignment="1" applyProtection="1">
      <alignment vertical="center"/>
      <protection/>
    </xf>
    <xf numFmtId="0" fontId="8" fillId="0" borderId="16" xfId="47" applyNumberFormat="1" applyFont="1" applyFill="1" applyBorder="1" applyAlignment="1" applyProtection="1">
      <alignment vertical="center"/>
      <protection/>
    </xf>
    <xf numFmtId="0" fontId="8" fillId="0" borderId="17" xfId="47" applyNumberFormat="1" applyFont="1" applyFill="1" applyBorder="1" applyAlignment="1" applyProtection="1">
      <alignment vertical="center"/>
      <protection/>
    </xf>
    <xf numFmtId="0" fontId="0" fillId="0" borderId="34" xfId="47" applyNumberFormat="1" applyFont="1" applyFill="1" applyBorder="1" applyAlignment="1" applyProtection="1">
      <alignment vertical="center"/>
      <protection/>
    </xf>
    <xf numFmtId="0" fontId="0" fillId="0" borderId="30" xfId="47" applyNumberFormat="1" applyFont="1" applyFill="1" applyBorder="1" applyAlignment="1" applyProtection="1">
      <alignment vertical="center"/>
      <protection/>
    </xf>
    <xf numFmtId="187" fontId="0" fillId="0" borderId="30" xfId="47" applyNumberFormat="1" applyFont="1" applyFill="1" applyBorder="1" applyAlignment="1" applyProtection="1">
      <alignment vertical="center"/>
      <protection/>
    </xf>
    <xf numFmtId="0" fontId="0" fillId="0" borderId="28" xfId="47" applyNumberFormat="1" applyFont="1" applyFill="1" applyBorder="1" applyAlignment="1" applyProtection="1">
      <alignment vertical="center"/>
      <protection/>
    </xf>
    <xf numFmtId="0" fontId="0" fillId="0" borderId="29" xfId="47" applyNumberFormat="1" applyFont="1" applyFill="1" applyBorder="1" applyAlignment="1" applyProtection="1">
      <alignment vertical="center"/>
      <protection/>
    </xf>
    <xf numFmtId="0" fontId="0" fillId="0" borderId="35" xfId="47" applyNumberFormat="1" applyFont="1" applyFill="1" applyBorder="1" applyAlignment="1" applyProtection="1">
      <alignment vertical="center"/>
      <protection/>
    </xf>
    <xf numFmtId="0" fontId="0" fillId="0" borderId="34" xfId="47" applyNumberFormat="1" applyFont="1" applyFill="1" applyBorder="1" applyAlignment="1" applyProtection="1">
      <alignment horizontal="left" vertical="center"/>
      <protection/>
    </xf>
    <xf numFmtId="0" fontId="0" fillId="0" borderId="30" xfId="47" applyNumberFormat="1" applyFont="1" applyFill="1" applyBorder="1" applyAlignment="1" applyProtection="1">
      <alignment horizontal="left" vertical="center"/>
      <protection/>
    </xf>
    <xf numFmtId="0" fontId="0" fillId="0" borderId="29" xfId="47" applyNumberFormat="1" applyFont="1" applyFill="1" applyBorder="1" applyAlignment="1" applyProtection="1">
      <alignment horizontal="left" vertical="center"/>
      <protection/>
    </xf>
    <xf numFmtId="0" fontId="0" fillId="0" borderId="36" xfId="47" applyNumberFormat="1" applyFont="1" applyFill="1" applyBorder="1" applyAlignment="1" applyProtection="1">
      <alignment vertical="center"/>
      <protection/>
    </xf>
    <xf numFmtId="0" fontId="0" fillId="0" borderId="37" xfId="47" applyNumberFormat="1" applyFont="1" applyFill="1" applyBorder="1" applyAlignment="1" applyProtection="1">
      <alignment vertical="center"/>
      <protection/>
    </xf>
    <xf numFmtId="0" fontId="14" fillId="0" borderId="37" xfId="47" applyNumberFormat="1" applyFont="1" applyFill="1" applyBorder="1" applyAlignment="1" applyProtection="1">
      <alignment vertical="center"/>
      <protection/>
    </xf>
    <xf numFmtId="178" fontId="14" fillId="0" borderId="38" xfId="47" applyNumberFormat="1" applyFont="1" applyFill="1" applyBorder="1" applyAlignment="1" applyProtection="1">
      <alignment vertical="center"/>
      <protection/>
    </xf>
    <xf numFmtId="3" fontId="14" fillId="0" borderId="39" xfId="47" applyNumberFormat="1" applyFont="1" applyFill="1" applyBorder="1" applyAlignment="1" applyProtection="1">
      <alignment vertical="center"/>
      <protection/>
    </xf>
    <xf numFmtId="3" fontId="14" fillId="0" borderId="38" xfId="47" applyNumberFormat="1" applyFont="1" applyFill="1" applyBorder="1" applyAlignment="1" applyProtection="1">
      <alignment vertical="center"/>
      <protection/>
    </xf>
    <xf numFmtId="0" fontId="14" fillId="0" borderId="39" xfId="47" applyNumberFormat="1" applyFont="1" applyFill="1" applyBorder="1" applyAlignment="1" applyProtection="1">
      <alignment vertical="center"/>
      <protection/>
    </xf>
    <xf numFmtId="178" fontId="14" fillId="0" borderId="37" xfId="47" applyNumberFormat="1" applyFont="1" applyFill="1" applyBorder="1" applyAlignment="1" applyProtection="1">
      <alignment vertical="center"/>
      <protection/>
    </xf>
    <xf numFmtId="3" fontId="14" fillId="0" borderId="37" xfId="47" applyNumberFormat="1" applyFont="1" applyFill="1" applyBorder="1" applyAlignment="1" applyProtection="1">
      <alignment vertical="center"/>
      <protection/>
    </xf>
    <xf numFmtId="3" fontId="0" fillId="0" borderId="40" xfId="47" applyNumberFormat="1" applyFont="1" applyFill="1" applyBorder="1" applyAlignment="1" applyProtection="1">
      <alignment vertical="center"/>
      <protection/>
    </xf>
    <xf numFmtId="0" fontId="8" fillId="0" borderId="12" xfId="47" applyNumberFormat="1" applyFont="1" applyFill="1" applyBorder="1" applyAlignment="1" applyProtection="1">
      <alignment vertical="center"/>
      <protection/>
    </xf>
    <xf numFmtId="0" fontId="8" fillId="0" borderId="13" xfId="47" applyNumberFormat="1" applyFont="1" applyFill="1" applyBorder="1" applyAlignment="1" applyProtection="1">
      <alignment vertical="center"/>
      <protection/>
    </xf>
    <xf numFmtId="0" fontId="8" fillId="0" borderId="14" xfId="47" applyNumberFormat="1" applyFont="1" applyFill="1" applyBorder="1" applyAlignment="1" applyProtection="1">
      <alignment vertical="center"/>
      <protection/>
    </xf>
    <xf numFmtId="0" fontId="18" fillId="35" borderId="41" xfId="47" applyNumberFormat="1" applyFont="1" applyFill="1" applyBorder="1" applyAlignment="1" applyProtection="1">
      <alignment horizontal="center" vertical="center"/>
      <protection/>
    </xf>
    <xf numFmtId="0" fontId="8" fillId="35" borderId="42" xfId="47" applyNumberFormat="1" applyFont="1" applyFill="1" applyBorder="1" applyAlignment="1" applyProtection="1">
      <alignment horizontal="center" vertical="center"/>
      <protection/>
    </xf>
    <xf numFmtId="0" fontId="19" fillId="0" borderId="43" xfId="47" applyNumberFormat="1" applyFont="1" applyFill="1" applyBorder="1" applyAlignment="1" applyProtection="1">
      <alignment horizontal="left" vertical="center"/>
      <protection/>
    </xf>
    <xf numFmtId="0" fontId="8" fillId="0" borderId="43" xfId="47" applyNumberFormat="1" applyFont="1" applyFill="1" applyBorder="1" applyAlignment="1" applyProtection="1">
      <alignment horizontal="left" vertical="center"/>
      <protection/>
    </xf>
    <xf numFmtId="0" fontId="8" fillId="0" borderId="44" xfId="47" applyNumberFormat="1" applyFont="1" applyFill="1" applyBorder="1" applyAlignment="1" applyProtection="1">
      <alignment horizontal="left" vertical="center"/>
      <protection/>
    </xf>
    <xf numFmtId="0" fontId="0" fillId="35" borderId="42" xfId="47" applyNumberFormat="1" applyFont="1" applyFill="1" applyBorder="1" applyAlignment="1" applyProtection="1">
      <alignment horizontal="center" vertical="center"/>
      <protection/>
    </xf>
    <xf numFmtId="0" fontId="20" fillId="35" borderId="42" xfId="47" applyNumberFormat="1" applyFont="1" applyFill="1" applyBorder="1" applyAlignment="1" applyProtection="1">
      <alignment vertical="center"/>
      <protection/>
    </xf>
    <xf numFmtId="0" fontId="9" fillId="0" borderId="45" xfId="47" applyNumberFormat="1" applyFont="1" applyFill="1" applyBorder="1" applyAlignment="1" applyProtection="1">
      <alignment horizontal="center" vertical="center"/>
      <protection/>
    </xf>
    <xf numFmtId="0" fontId="8" fillId="0" borderId="19" xfId="47" applyNumberFormat="1" applyFont="1" applyFill="1" applyBorder="1" applyAlignment="1" applyProtection="1">
      <alignment vertical="center"/>
      <protection/>
    </xf>
    <xf numFmtId="0" fontId="8" fillId="0" borderId="20" xfId="47" applyNumberFormat="1" applyFont="1" applyFill="1" applyBorder="1" applyAlignment="1" applyProtection="1">
      <alignment vertical="center"/>
      <protection/>
    </xf>
    <xf numFmtId="0" fontId="9" fillId="0" borderId="11" xfId="47" applyNumberFormat="1" applyFont="1" applyFill="1" applyBorder="1" applyAlignment="1" applyProtection="1">
      <alignment vertical="center"/>
      <protection/>
    </xf>
    <xf numFmtId="0" fontId="11" fillId="0" borderId="11" xfId="47" applyBorder="1">
      <alignment/>
      <protection/>
    </xf>
    <xf numFmtId="3" fontId="0" fillId="0" borderId="35" xfId="47" applyNumberFormat="1" applyFont="1" applyFill="1" applyBorder="1" applyAlignment="1" applyProtection="1">
      <alignment vertical="center"/>
      <protection/>
    </xf>
    <xf numFmtId="0" fontId="9" fillId="0" borderId="28" xfId="47" applyNumberFormat="1" applyFont="1" applyFill="1" applyBorder="1" applyAlignment="1" applyProtection="1">
      <alignment vertical="center"/>
      <protection/>
    </xf>
    <xf numFmtId="0" fontId="9" fillId="0" borderId="29" xfId="47" applyNumberFormat="1" applyFont="1" applyFill="1" applyBorder="1" applyAlignment="1" applyProtection="1">
      <alignment vertical="center"/>
      <protection/>
    </xf>
    <xf numFmtId="3" fontId="0" fillId="0" borderId="28" xfId="47" applyNumberFormat="1" applyFont="1" applyFill="1" applyBorder="1" applyAlignment="1" applyProtection="1">
      <alignment vertical="center"/>
      <protection/>
    </xf>
    <xf numFmtId="10" fontId="16" fillId="0" borderId="28" xfId="47" applyNumberFormat="1" applyFont="1" applyFill="1" applyBorder="1" applyAlignment="1" applyProtection="1">
      <alignment vertical="center"/>
      <protection/>
    </xf>
    <xf numFmtId="0" fontId="8" fillId="0" borderId="24" xfId="47" applyNumberFormat="1" applyFont="1" applyFill="1" applyBorder="1" applyAlignment="1" applyProtection="1">
      <alignment vertical="center"/>
      <protection/>
    </xf>
    <xf numFmtId="0" fontId="8" fillId="0" borderId="26" xfId="47" applyNumberFormat="1" applyFont="1" applyFill="1" applyBorder="1" applyAlignment="1" applyProtection="1">
      <alignment vertical="center"/>
      <protection/>
    </xf>
    <xf numFmtId="187" fontId="9" fillId="0" borderId="28" xfId="47" applyNumberFormat="1" applyFont="1" applyFill="1" applyBorder="1" applyAlignment="1" applyProtection="1">
      <alignment vertical="center"/>
      <protection/>
    </xf>
    <xf numFmtId="3" fontId="14" fillId="0" borderId="11" xfId="47" applyNumberFormat="1" applyFont="1" applyFill="1" applyBorder="1" applyAlignment="1" applyProtection="1">
      <alignment vertical="center"/>
      <protection/>
    </xf>
    <xf numFmtId="3" fontId="14" fillId="0" borderId="28" xfId="47" applyNumberFormat="1" applyFont="1" applyFill="1" applyBorder="1" applyAlignment="1" applyProtection="1">
      <alignment vertical="center"/>
      <protection/>
    </xf>
    <xf numFmtId="4" fontId="9" fillId="0" borderId="29" xfId="47" applyNumberFormat="1" applyFont="1" applyFill="1" applyBorder="1" applyAlignment="1" applyProtection="1">
      <alignment vertical="center"/>
      <protection/>
    </xf>
    <xf numFmtId="0" fontId="9" fillId="0" borderId="34" xfId="47" applyNumberFormat="1" applyFont="1" applyFill="1" applyBorder="1" applyAlignment="1" applyProtection="1">
      <alignment vertical="center"/>
      <protection/>
    </xf>
    <xf numFmtId="0" fontId="9" fillId="0" borderId="30" xfId="47" applyNumberFormat="1" applyFont="1" applyFill="1" applyBorder="1" applyAlignment="1" applyProtection="1">
      <alignment vertical="center"/>
      <protection/>
    </xf>
    <xf numFmtId="0" fontId="21" fillId="0" borderId="28" xfId="47" applyNumberFormat="1" applyFont="1" applyFill="1" applyBorder="1" applyAlignment="1" applyProtection="1">
      <alignment vertical="center"/>
      <protection/>
    </xf>
    <xf numFmtId="3" fontId="0" fillId="0" borderId="14" xfId="47" applyNumberFormat="1" applyFont="1" applyFill="1" applyBorder="1" applyAlignment="1" applyProtection="1">
      <alignment vertical="center"/>
      <protection/>
    </xf>
    <xf numFmtId="3" fontId="0" fillId="0" borderId="12" xfId="47" applyNumberFormat="1" applyFont="1" applyFill="1" applyBorder="1" applyAlignment="1" applyProtection="1">
      <alignment vertical="center"/>
      <protection/>
    </xf>
    <xf numFmtId="3" fontId="15" fillId="0" borderId="12" xfId="47" applyNumberFormat="1" applyFont="1" applyFill="1" applyBorder="1" applyAlignment="1" applyProtection="1">
      <alignment vertical="center"/>
      <protection/>
    </xf>
    <xf numFmtId="0" fontId="9" fillId="0" borderId="46" xfId="47" applyNumberFormat="1" applyFont="1" applyFill="1" applyBorder="1" applyAlignment="1" applyProtection="1">
      <alignment horizontal="center" vertical="center"/>
      <protection/>
    </xf>
    <xf numFmtId="0" fontId="9" fillId="0" borderId="39" xfId="47" applyNumberFormat="1" applyFont="1" applyFill="1" applyBorder="1" applyAlignment="1" applyProtection="1">
      <alignment vertical="center"/>
      <protection/>
    </xf>
    <xf numFmtId="0" fontId="9" fillId="0" borderId="37" xfId="47" applyNumberFormat="1" applyFont="1" applyFill="1" applyBorder="1" applyAlignment="1" applyProtection="1">
      <alignment vertical="center"/>
      <protection/>
    </xf>
    <xf numFmtId="0" fontId="9" fillId="0" borderId="38" xfId="47" applyNumberFormat="1" applyFont="1" applyFill="1" applyBorder="1" applyAlignment="1" applyProtection="1">
      <alignment vertical="center"/>
      <protection/>
    </xf>
    <xf numFmtId="0" fontId="0" fillId="0" borderId="16" xfId="47" applyNumberFormat="1" applyFont="1" applyFill="1" applyBorder="1" applyAlignment="1" applyProtection="1">
      <alignment vertical="center"/>
      <protection/>
    </xf>
    <xf numFmtId="0" fontId="16" fillId="0" borderId="0" xfId="47" applyNumberFormat="1" applyFont="1" applyFill="1" applyBorder="1" applyAlignment="1" applyProtection="1">
      <alignment vertical="center"/>
      <protection/>
    </xf>
    <xf numFmtId="0" fontId="0" fillId="0" borderId="47" xfId="47" applyNumberFormat="1" applyFont="1" applyFill="1" applyBorder="1" applyAlignment="1" applyProtection="1">
      <alignment vertical="center"/>
      <protection/>
    </xf>
    <xf numFmtId="0" fontId="16" fillId="0" borderId="48" xfId="47" applyNumberFormat="1" applyFont="1" applyFill="1" applyBorder="1" applyAlignment="1" applyProtection="1">
      <alignment vertical="center"/>
      <protection/>
    </xf>
    <xf numFmtId="0" fontId="16" fillId="0" borderId="16" xfId="47" applyNumberFormat="1" applyFont="1" applyFill="1" applyBorder="1" applyAlignment="1" applyProtection="1">
      <alignment vertical="center"/>
      <protection/>
    </xf>
    <xf numFmtId="0" fontId="0" fillId="0" borderId="17" xfId="47" applyNumberFormat="1" applyFont="1" applyFill="1" applyBorder="1" applyAlignment="1" applyProtection="1">
      <alignment vertical="center"/>
      <protection/>
    </xf>
    <xf numFmtId="0" fontId="20" fillId="35" borderId="42" xfId="47" applyNumberFormat="1" applyFont="1" applyFill="1" applyBorder="1" applyAlignment="1" applyProtection="1">
      <alignment horizontal="left" vertical="center"/>
      <protection/>
    </xf>
    <xf numFmtId="0" fontId="15" fillId="0" borderId="43" xfId="47" applyNumberFormat="1" applyFont="1" applyFill="1" applyBorder="1" applyAlignment="1" applyProtection="1">
      <alignment horizontal="left" vertical="center"/>
      <protection/>
    </xf>
    <xf numFmtId="0" fontId="0" fillId="0" borderId="18" xfId="47" applyNumberFormat="1" applyFont="1" applyFill="1" applyBorder="1" applyAlignment="1" applyProtection="1">
      <alignment vertical="center"/>
      <protection/>
    </xf>
    <xf numFmtId="0" fontId="0" fillId="0" borderId="0" xfId="47" applyNumberFormat="1" applyFont="1" applyFill="1" applyAlignment="1" applyProtection="1">
      <alignment vertical="center"/>
      <protection/>
    </xf>
    <xf numFmtId="0" fontId="0" fillId="0" borderId="22" xfId="47" applyNumberFormat="1" applyFont="1" applyFill="1" applyBorder="1" applyAlignment="1" applyProtection="1">
      <alignment vertical="center"/>
      <protection/>
    </xf>
    <xf numFmtId="0" fontId="0" fillId="0" borderId="23" xfId="47" applyNumberFormat="1" applyFont="1" applyFill="1" applyBorder="1" applyAlignment="1" applyProtection="1">
      <alignment vertical="center"/>
      <protection/>
    </xf>
    <xf numFmtId="178" fontId="16" fillId="0" borderId="0" xfId="47" applyNumberFormat="1" applyFont="1" applyFill="1" applyAlignment="1" applyProtection="1">
      <alignment vertical="center"/>
      <protection/>
    </xf>
    <xf numFmtId="178" fontId="0" fillId="0" borderId="21" xfId="47" applyNumberFormat="1" applyFont="1" applyFill="1" applyBorder="1" applyAlignment="1" applyProtection="1">
      <alignment vertical="center"/>
      <protection/>
    </xf>
    <xf numFmtId="3" fontId="0" fillId="34" borderId="14" xfId="47" applyNumberFormat="1" applyFont="1" applyFill="1" applyBorder="1" applyAlignment="1" applyProtection="1">
      <alignment vertical="center"/>
      <protection/>
    </xf>
    <xf numFmtId="0" fontId="9" fillId="0" borderId="49" xfId="47" applyNumberFormat="1" applyFont="1" applyFill="1" applyBorder="1" applyAlignment="1" applyProtection="1">
      <alignment horizontal="left"/>
      <protection/>
    </xf>
    <xf numFmtId="0" fontId="0" fillId="0" borderId="25" xfId="47" applyNumberFormat="1" applyFont="1" applyFill="1" applyBorder="1" applyAlignment="1" applyProtection="1">
      <alignment vertical="center"/>
      <protection/>
    </xf>
    <xf numFmtId="0" fontId="16" fillId="0" borderId="25" xfId="47" applyNumberFormat="1" applyFont="1" applyFill="1" applyBorder="1" applyAlignment="1" applyProtection="1">
      <alignment vertical="center"/>
      <protection/>
    </xf>
    <xf numFmtId="0" fontId="9" fillId="0" borderId="25" xfId="47" applyNumberFormat="1" applyFont="1" applyFill="1" applyBorder="1" applyAlignment="1" applyProtection="1">
      <alignment horizontal="left"/>
      <protection/>
    </xf>
    <xf numFmtId="0" fontId="0" fillId="0" borderId="50" xfId="47" applyNumberFormat="1" applyFont="1" applyFill="1" applyBorder="1" applyAlignment="1" applyProtection="1">
      <alignment vertical="center"/>
      <protection/>
    </xf>
    <xf numFmtId="187" fontId="9" fillId="0" borderId="11" xfId="47" applyNumberFormat="1" applyFont="1" applyFill="1" applyBorder="1" applyAlignment="1" applyProtection="1">
      <alignment horizontal="right" vertical="center"/>
      <protection/>
    </xf>
    <xf numFmtId="4" fontId="9" fillId="0" borderId="30" xfId="47" applyNumberFormat="1" applyFont="1" applyFill="1" applyBorder="1" applyAlignment="1" applyProtection="1">
      <alignment vertical="center"/>
      <protection/>
    </xf>
    <xf numFmtId="9" fontId="9" fillId="0" borderId="11" xfId="47" applyNumberFormat="1" applyFont="1" applyFill="1" applyBorder="1" applyAlignment="1" applyProtection="1">
      <alignment vertical="center"/>
      <protection/>
    </xf>
    <xf numFmtId="4" fontId="14" fillId="0" borderId="51" xfId="47" applyNumberFormat="1" applyFont="1" applyFill="1" applyBorder="1" applyAlignment="1" applyProtection="1">
      <alignment horizontal="right" vertical="center"/>
      <protection/>
    </xf>
    <xf numFmtId="4" fontId="0" fillId="0" borderId="44" xfId="47" applyNumberFormat="1" applyFont="1" applyFill="1" applyBorder="1" applyAlignment="1" applyProtection="1">
      <alignment horizontal="center" vertical="center"/>
      <protection/>
    </xf>
    <xf numFmtId="0" fontId="8" fillId="0" borderId="18" xfId="47" applyNumberFormat="1" applyFont="1" applyFill="1" applyBorder="1" applyAlignment="1" applyProtection="1">
      <alignment vertical="center"/>
      <protection/>
    </xf>
    <xf numFmtId="0" fontId="16" fillId="0" borderId="23" xfId="47" applyNumberFormat="1" applyFont="1" applyFill="1" applyBorder="1" applyAlignment="1" applyProtection="1">
      <alignment vertical="center"/>
      <protection/>
    </xf>
    <xf numFmtId="0" fontId="0" fillId="0" borderId="21" xfId="47" applyNumberFormat="1" applyFont="1" applyFill="1" applyBorder="1" applyAlignment="1" applyProtection="1">
      <alignment vertical="center"/>
      <protection/>
    </xf>
    <xf numFmtId="4" fontId="14" fillId="0" borderId="28" xfId="47" applyNumberFormat="1" applyFont="1" applyFill="1" applyBorder="1" applyAlignment="1" applyProtection="1">
      <alignment vertical="center"/>
      <protection/>
    </xf>
    <xf numFmtId="4" fontId="0" fillId="0" borderId="35" xfId="47" applyNumberFormat="1" applyFont="1" applyFill="1" applyBorder="1" applyAlignment="1" applyProtection="1">
      <alignment vertical="center"/>
      <protection/>
    </xf>
    <xf numFmtId="0" fontId="16" fillId="0" borderId="18" xfId="47" applyNumberFormat="1" applyFont="1" applyFill="1" applyBorder="1" applyAlignment="1" applyProtection="1">
      <alignment vertical="center"/>
      <protection/>
    </xf>
    <xf numFmtId="0" fontId="8" fillId="0" borderId="39" xfId="47" applyNumberFormat="1" applyFont="1" applyFill="1" applyBorder="1" applyAlignment="1" applyProtection="1">
      <alignment vertical="center"/>
      <protection/>
    </xf>
    <xf numFmtId="4" fontId="15" fillId="34" borderId="52" xfId="47" applyNumberFormat="1" applyFont="1" applyFill="1" applyBorder="1" applyAlignment="1" applyProtection="1">
      <alignment vertical="center"/>
      <protection/>
    </xf>
    <xf numFmtId="4" fontId="0" fillId="34" borderId="53" xfId="47" applyNumberFormat="1" applyFont="1" applyFill="1" applyBorder="1" applyAlignment="1" applyProtection="1">
      <alignment vertical="center"/>
      <protection/>
    </xf>
    <xf numFmtId="0" fontId="9" fillId="0" borderId="18" xfId="47" applyNumberFormat="1" applyFont="1" applyFill="1" applyBorder="1" applyAlignment="1" applyProtection="1">
      <alignment horizontal="left"/>
      <protection/>
    </xf>
    <xf numFmtId="0" fontId="9" fillId="0" borderId="0" xfId="47" applyNumberFormat="1" applyFont="1" applyFill="1" applyAlignment="1" applyProtection="1">
      <alignment horizontal="left"/>
      <protection/>
    </xf>
    <xf numFmtId="0" fontId="8" fillId="0" borderId="54" xfId="47" applyNumberFormat="1" applyFont="1" applyFill="1" applyBorder="1" applyAlignment="1" applyProtection="1">
      <alignment vertical="center"/>
      <protection/>
    </xf>
    <xf numFmtId="0" fontId="0" fillId="0" borderId="27" xfId="47" applyNumberFormat="1" applyFont="1" applyFill="1" applyBorder="1" applyAlignment="1" applyProtection="1">
      <alignment vertical="center"/>
      <protection/>
    </xf>
    <xf numFmtId="0" fontId="0" fillId="0" borderId="20" xfId="47" applyNumberFormat="1" applyFont="1" applyFill="1" applyBorder="1" applyAlignment="1" applyProtection="1">
      <alignment vertical="center"/>
      <protection/>
    </xf>
    <xf numFmtId="0" fontId="16" fillId="0" borderId="27" xfId="47" applyNumberFormat="1" applyFont="1" applyFill="1" applyBorder="1" applyAlignment="1" applyProtection="1">
      <alignment vertical="center"/>
      <protection/>
    </xf>
    <xf numFmtId="0" fontId="9" fillId="0" borderId="55" xfId="47" applyNumberFormat="1" applyFont="1" applyFill="1" applyBorder="1" applyAlignment="1" applyProtection="1">
      <alignment horizontal="center" vertical="center"/>
      <protection/>
    </xf>
    <xf numFmtId="0" fontId="9" fillId="0" borderId="21" xfId="47" applyNumberFormat="1" applyFont="1" applyFill="1" applyBorder="1" applyAlignment="1" applyProtection="1">
      <alignment horizontal="center" vertical="center"/>
      <protection/>
    </xf>
    <xf numFmtId="0" fontId="9" fillId="0" borderId="31" xfId="47" applyNumberFormat="1" applyFont="1" applyFill="1" applyBorder="1" applyAlignment="1" applyProtection="1">
      <alignment horizontal="left"/>
      <protection/>
    </xf>
    <xf numFmtId="0" fontId="0" fillId="0" borderId="32" xfId="47" applyNumberFormat="1" applyFont="1" applyFill="1" applyBorder="1" applyAlignment="1" applyProtection="1">
      <alignment vertical="center"/>
      <protection/>
    </xf>
    <xf numFmtId="0" fontId="0" fillId="0" borderId="56" xfId="47" applyNumberFormat="1" applyFont="1" applyFill="1" applyBorder="1" applyAlignment="1" applyProtection="1">
      <alignment vertical="center"/>
      <protection/>
    </xf>
    <xf numFmtId="0" fontId="9" fillId="0" borderId="57" xfId="47" applyNumberFormat="1" applyFont="1" applyFill="1" applyBorder="1" applyAlignment="1" applyProtection="1">
      <alignment/>
      <protection/>
    </xf>
    <xf numFmtId="0" fontId="9" fillId="0" borderId="33" xfId="47" applyNumberFormat="1" applyFont="1" applyFill="1" applyBorder="1" applyAlignment="1" applyProtection="1">
      <alignment horizontal="center" vertical="center"/>
      <protection/>
    </xf>
    <xf numFmtId="3" fontId="0" fillId="0" borderId="39" xfId="47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8" fillId="0" borderId="0" xfId="47" applyNumberFormat="1" applyFont="1" applyFill="1" applyAlignment="1" applyProtection="1">
      <alignment vertical="center"/>
      <protection/>
    </xf>
    <xf numFmtId="0" fontId="8" fillId="0" borderId="22" xfId="47" applyNumberFormat="1" applyFont="1" applyFill="1" applyBorder="1" applyAlignment="1" applyProtection="1">
      <alignment vertical="center"/>
      <protection/>
    </xf>
    <xf numFmtId="0" fontId="8" fillId="0" borderId="25" xfId="47" applyNumberFormat="1" applyFont="1" applyFill="1" applyBorder="1" applyAlignment="1" applyProtection="1">
      <alignment vertical="center"/>
      <protection/>
    </xf>
    <xf numFmtId="4" fontId="4" fillId="24" borderId="11" xfId="51" applyNumberFormat="1" applyFont="1" applyFill="1" applyBorder="1" applyAlignment="1" applyProtection="1">
      <alignment horizontal="center" vertical="center" wrapText="1"/>
      <protection hidden="1"/>
    </xf>
    <xf numFmtId="0" fontId="0" fillId="0" borderId="26" xfId="47" applyNumberFormat="1" applyFont="1" applyFill="1" applyBorder="1" applyAlignment="1" applyProtection="1">
      <alignment vertical="center"/>
      <protection/>
    </xf>
    <xf numFmtId="0" fontId="0" fillId="0" borderId="0" xfId="47" applyNumberFormat="1" applyFont="1" applyFill="1" applyAlignment="1" applyProtection="1">
      <alignment vertical="center"/>
      <protection/>
    </xf>
    <xf numFmtId="0" fontId="0" fillId="0" borderId="22" xfId="47" applyNumberFormat="1" applyFont="1" applyFill="1" applyBorder="1" applyAlignment="1" applyProtection="1">
      <alignment vertical="center"/>
      <protection/>
    </xf>
    <xf numFmtId="4" fontId="0" fillId="0" borderId="0" xfId="0" applyNumberFormat="1" applyAlignment="1">
      <alignment/>
    </xf>
    <xf numFmtId="3" fontId="14" fillId="0" borderId="11" xfId="0" applyNumberFormat="1" applyFont="1" applyBorder="1" applyAlignment="1">
      <alignment/>
    </xf>
    <xf numFmtId="3" fontId="15" fillId="0" borderId="58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4" fontId="11" fillId="0" borderId="0" xfId="0" applyNumberFormat="1" applyFont="1" applyBorder="1" applyAlignment="1" applyProtection="1">
      <alignment/>
      <protection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8" fillId="0" borderId="0" xfId="0" applyNumberFormat="1" applyFont="1" applyAlignment="1">
      <alignment/>
    </xf>
    <xf numFmtId="187" fontId="15" fillId="34" borderId="23" xfId="47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4" fontId="4" fillId="0" borderId="0" xfId="0" applyNumberFormat="1" applyFont="1" applyBorder="1" applyAlignment="1" applyProtection="1">
      <alignment vertical="top" wrapText="1"/>
      <protection/>
    </xf>
    <xf numFmtId="4" fontId="4" fillId="0" borderId="0" xfId="0" applyNumberFormat="1" applyFont="1" applyBorder="1" applyAlignment="1" applyProtection="1">
      <alignment vertical="top"/>
      <protection/>
    </xf>
    <xf numFmtId="4" fontId="4" fillId="0" borderId="0" xfId="0" applyNumberFormat="1" applyFont="1" applyAlignment="1" applyProtection="1">
      <alignment vertical="top"/>
      <protection/>
    </xf>
    <xf numFmtId="178" fontId="4" fillId="0" borderId="0" xfId="0" applyNumberFormat="1" applyFont="1" applyAlignment="1" applyProtection="1">
      <alignment vertical="top"/>
      <protection/>
    </xf>
    <xf numFmtId="4" fontId="3" fillId="0" borderId="0" xfId="0" applyNumberFormat="1" applyFont="1" applyBorder="1" applyAlignment="1" applyProtection="1">
      <alignment vertical="top"/>
      <protection/>
    </xf>
    <xf numFmtId="178" fontId="3" fillId="0" borderId="0" xfId="0" applyNumberFormat="1" applyFont="1" applyAlignment="1" applyProtection="1">
      <alignment vertical="top"/>
      <protection/>
    </xf>
    <xf numFmtId="178" fontId="3" fillId="0" borderId="0" xfId="0" applyNumberFormat="1" applyFont="1" applyBorder="1" applyAlignment="1" applyProtection="1">
      <alignment vertical="top"/>
      <protection/>
    </xf>
    <xf numFmtId="2" fontId="0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49" fontId="14" fillId="0" borderId="11" xfId="47" applyNumberFormat="1" applyFont="1" applyFill="1" applyBorder="1" applyAlignment="1" applyProtection="1">
      <alignment horizontal="center" vertical="center"/>
      <protection/>
    </xf>
    <xf numFmtId="3" fontId="15" fillId="34" borderId="12" xfId="47" applyNumberFormat="1" applyFont="1" applyFill="1" applyBorder="1" applyAlignment="1" applyProtection="1">
      <alignment vertical="center"/>
      <protection/>
    </xf>
    <xf numFmtId="2" fontId="4" fillId="0" borderId="0" xfId="0" applyNumberFormat="1" applyFont="1" applyBorder="1" applyAlignment="1" applyProtection="1">
      <alignment vertical="top" wrapText="1"/>
      <protection/>
    </xf>
    <xf numFmtId="2" fontId="2" fillId="0" borderId="0" xfId="0" applyNumberFormat="1" applyFont="1" applyFill="1" applyBorder="1" applyAlignment="1" applyProtection="1">
      <alignment horizontal="center" vertical="top"/>
      <protection/>
    </xf>
    <xf numFmtId="2" fontId="4" fillId="0" borderId="0" xfId="0" applyNumberFormat="1" applyFont="1" applyAlignment="1" applyProtection="1">
      <alignment vertical="top"/>
      <protection/>
    </xf>
    <xf numFmtId="2" fontId="4" fillId="0" borderId="0" xfId="0" applyNumberFormat="1" applyFont="1" applyBorder="1" applyAlignment="1" applyProtection="1">
      <alignment horizontal="right" vertical="top" wrapText="1"/>
      <protection/>
    </xf>
    <xf numFmtId="2" fontId="2" fillId="0" borderId="0" xfId="0" applyNumberFormat="1" applyFont="1" applyFill="1" applyBorder="1" applyAlignment="1" applyProtection="1">
      <alignment horizontal="right" vertical="top"/>
      <protection/>
    </xf>
    <xf numFmtId="2" fontId="4" fillId="0" borderId="0" xfId="0" applyNumberFormat="1" applyFont="1" applyAlignment="1" applyProtection="1">
      <alignment horizontal="right" vertical="top"/>
      <protection/>
    </xf>
    <xf numFmtId="49" fontId="4" fillId="0" borderId="0" xfId="0" applyNumberFormat="1" applyFont="1" applyBorder="1" applyAlignment="1" applyProtection="1">
      <alignment vertical="top" wrapText="1"/>
      <protection/>
    </xf>
    <xf numFmtId="0" fontId="4" fillId="0" borderId="0" xfId="0" applyNumberFormat="1" applyFont="1" applyBorder="1" applyAlignment="1" applyProtection="1">
      <alignment horizontal="center" wrapText="1"/>
      <protection/>
    </xf>
    <xf numFmtId="4" fontId="4" fillId="0" borderId="0" xfId="0" applyNumberFormat="1" applyFont="1" applyBorder="1" applyAlignment="1" applyProtection="1">
      <alignment wrapText="1"/>
      <protection/>
    </xf>
    <xf numFmtId="4" fontId="4" fillId="0" borderId="0" xfId="0" applyNumberFormat="1" applyFont="1" applyBorder="1" applyAlignment="1" applyProtection="1">
      <alignment/>
      <protection/>
    </xf>
    <xf numFmtId="178" fontId="4" fillId="0" borderId="0" xfId="0" applyNumberFormat="1" applyFont="1" applyAlignment="1" applyProtection="1">
      <alignment/>
      <protection/>
    </xf>
    <xf numFmtId="187" fontId="15" fillId="34" borderId="19" xfId="47" applyNumberFormat="1" applyFont="1" applyFill="1" applyBorder="1" applyAlignment="1" applyProtection="1">
      <alignment horizontal="center" vertical="center" wrapText="1"/>
      <protection/>
    </xf>
    <xf numFmtId="187" fontId="15" fillId="34" borderId="27" xfId="47" applyNumberFormat="1" applyFont="1" applyFill="1" applyBorder="1" applyAlignment="1" applyProtection="1">
      <alignment horizontal="center" vertical="center" wrapText="1"/>
      <protection/>
    </xf>
    <xf numFmtId="187" fontId="15" fillId="34" borderId="20" xfId="47" applyNumberFormat="1" applyFont="1" applyFill="1" applyBorder="1" applyAlignment="1" applyProtection="1">
      <alignment horizontal="center" vertical="center" wrapText="1"/>
      <protection/>
    </xf>
    <xf numFmtId="0" fontId="8" fillId="0" borderId="13" xfId="47" applyNumberFormat="1" applyFont="1" applyFill="1" applyBorder="1" applyAlignment="1" applyProtection="1">
      <alignment horizontal="left" vertical="center"/>
      <protection/>
    </xf>
    <xf numFmtId="49" fontId="9" fillId="0" borderId="28" xfId="47" applyNumberFormat="1" applyFont="1" applyFill="1" applyBorder="1" applyAlignment="1" applyProtection="1">
      <alignment horizontal="left" vertical="center" wrapText="1"/>
      <protection/>
    </xf>
    <xf numFmtId="49" fontId="9" fillId="0" borderId="29" xfId="47" applyNumberFormat="1" applyFont="1" applyFill="1" applyBorder="1" applyAlignment="1" applyProtection="1">
      <alignment horizontal="left" vertical="center" wrapText="1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521_02 VZT rozpočet" xfId="47"/>
    <cellStyle name="Poznámka" xfId="48"/>
    <cellStyle name="Percent" xfId="49"/>
    <cellStyle name="Propojená buňka" xfId="50"/>
    <cellStyle name="rozpočet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1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zoomScaleSheetLayoutView="100" zoomScalePageLayoutView="0" workbookViewId="0" topLeftCell="A1">
      <selection activeCell="N11" sqref="N11"/>
    </sheetView>
  </sheetViews>
  <sheetFormatPr defaultColWidth="9.00390625" defaultRowHeight="12.75"/>
  <cols>
    <col min="1" max="1" width="6.125" style="0" customWidth="1"/>
    <col min="3" max="3" width="7.125" style="0" customWidth="1"/>
    <col min="4" max="4" width="8.125" style="0" customWidth="1"/>
    <col min="5" max="5" width="9.75390625" style="0" customWidth="1"/>
    <col min="6" max="6" width="8.375" style="0" customWidth="1"/>
    <col min="9" max="9" width="5.625" style="0" customWidth="1"/>
    <col min="10" max="10" width="7.00390625" style="0" customWidth="1"/>
    <col min="11" max="11" width="4.625" style="0" customWidth="1"/>
    <col min="16" max="16" width="12.25390625" style="0" bestFit="1" customWidth="1"/>
    <col min="17" max="17" width="0.74609375" style="0" customWidth="1"/>
  </cols>
  <sheetData>
    <row r="1" spans="1:17" ht="27" thickBot="1">
      <c r="A1" s="11"/>
      <c r="B1" s="12"/>
      <c r="C1" s="12"/>
      <c r="D1" s="12"/>
      <c r="E1" s="12"/>
      <c r="F1" s="13" t="s">
        <v>8</v>
      </c>
      <c r="G1" s="14"/>
      <c r="H1" s="14"/>
      <c r="I1" s="14"/>
      <c r="J1" s="14"/>
      <c r="K1" s="12"/>
      <c r="L1" s="12"/>
      <c r="M1" s="12"/>
      <c r="N1" s="12"/>
      <c r="O1" s="12"/>
      <c r="P1" s="12"/>
      <c r="Q1" s="15"/>
    </row>
    <row r="2" spans="1:17" ht="12.75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8"/>
    </row>
    <row r="3" spans="1:17" ht="24.75" customHeight="1">
      <c r="A3" s="19"/>
      <c r="B3" s="20" t="s">
        <v>9</v>
      </c>
      <c r="C3" s="20"/>
      <c r="D3" s="20"/>
      <c r="E3" s="206" t="s">
        <v>138</v>
      </c>
      <c r="F3" s="207"/>
      <c r="G3" s="207"/>
      <c r="H3" s="207"/>
      <c r="I3" s="207"/>
      <c r="J3" s="208"/>
      <c r="K3" s="20"/>
      <c r="L3" s="21"/>
      <c r="M3" s="21"/>
      <c r="N3" s="20" t="s">
        <v>10</v>
      </c>
      <c r="O3" s="22" t="s">
        <v>11</v>
      </c>
      <c r="P3" s="23"/>
      <c r="Q3" s="24"/>
    </row>
    <row r="4" spans="1:17" ht="12.75">
      <c r="A4" s="19"/>
      <c r="B4" s="20" t="s">
        <v>84</v>
      </c>
      <c r="C4" s="20"/>
      <c r="D4" s="20"/>
      <c r="E4" s="180"/>
      <c r="F4" s="25" t="s">
        <v>140</v>
      </c>
      <c r="G4" s="25"/>
      <c r="H4" s="25"/>
      <c r="I4" s="25"/>
      <c r="J4" s="26"/>
      <c r="K4" s="20"/>
      <c r="L4" s="21"/>
      <c r="M4" s="21"/>
      <c r="N4" s="20" t="s">
        <v>12</v>
      </c>
      <c r="O4" s="27" t="s">
        <v>11</v>
      </c>
      <c r="P4" s="28"/>
      <c r="Q4" s="24"/>
    </row>
    <row r="5" spans="1:17" ht="12.75">
      <c r="A5" s="19"/>
      <c r="B5" s="20" t="s">
        <v>13</v>
      </c>
      <c r="C5" s="20"/>
      <c r="D5" s="20"/>
      <c r="E5" s="29"/>
      <c r="F5" s="30" t="s">
        <v>139</v>
      </c>
      <c r="G5" s="30"/>
      <c r="H5" s="30"/>
      <c r="I5" s="30"/>
      <c r="J5" s="31"/>
      <c r="K5" s="20"/>
      <c r="L5" s="21"/>
      <c r="M5" s="21"/>
      <c r="N5" s="20" t="s">
        <v>14</v>
      </c>
      <c r="O5" s="32"/>
      <c r="P5" s="33"/>
      <c r="Q5" s="24"/>
    </row>
    <row r="6" spans="1:17" ht="12.75">
      <c r="A6" s="34"/>
      <c r="B6" s="35"/>
      <c r="C6" s="35"/>
      <c r="D6" s="35"/>
      <c r="E6" s="35"/>
      <c r="F6" s="35"/>
      <c r="G6" s="35"/>
      <c r="H6" s="35"/>
      <c r="I6" s="35"/>
      <c r="J6" s="36"/>
      <c r="K6" s="35"/>
      <c r="L6" s="35"/>
      <c r="M6" s="35"/>
      <c r="N6" s="35" t="s">
        <v>15</v>
      </c>
      <c r="O6" s="35" t="s">
        <v>16</v>
      </c>
      <c r="P6" s="35"/>
      <c r="Q6" s="37"/>
    </row>
    <row r="7" spans="1:17" ht="12.75">
      <c r="A7" s="19" t="s">
        <v>17</v>
      </c>
      <c r="B7" s="20" t="s">
        <v>90</v>
      </c>
      <c r="C7" s="20"/>
      <c r="D7" s="20"/>
      <c r="E7" s="22" t="s">
        <v>141</v>
      </c>
      <c r="F7" s="38"/>
      <c r="G7" s="38"/>
      <c r="H7" s="38"/>
      <c r="I7" s="38"/>
      <c r="J7" s="39"/>
      <c r="K7" s="20"/>
      <c r="L7" s="40"/>
      <c r="M7" s="41"/>
      <c r="N7" s="42"/>
      <c r="O7" s="43" t="s">
        <v>11</v>
      </c>
      <c r="P7" s="44"/>
      <c r="Q7" s="24"/>
    </row>
    <row r="8" spans="1:17" ht="12.75">
      <c r="A8" s="19"/>
      <c r="B8" s="20" t="s">
        <v>19</v>
      </c>
      <c r="C8" s="20"/>
      <c r="D8" s="20"/>
      <c r="E8" s="27" t="s">
        <v>142</v>
      </c>
      <c r="F8" s="25"/>
      <c r="G8" s="25"/>
      <c r="H8" s="25"/>
      <c r="I8" s="25"/>
      <c r="J8" s="26"/>
      <c r="K8" s="20"/>
      <c r="L8" s="40"/>
      <c r="M8" s="41"/>
      <c r="N8" s="42">
        <v>60580003</v>
      </c>
      <c r="O8" s="45"/>
      <c r="P8" s="44"/>
      <c r="Q8" s="24"/>
    </row>
    <row r="9" spans="1:17" ht="12.75">
      <c r="A9" s="19"/>
      <c r="B9" s="20" t="s">
        <v>20</v>
      </c>
      <c r="C9" s="20"/>
      <c r="D9" s="20"/>
      <c r="E9" s="32"/>
      <c r="F9" s="30"/>
      <c r="G9" s="30"/>
      <c r="H9" s="30"/>
      <c r="I9" s="30"/>
      <c r="J9" s="31"/>
      <c r="K9" s="20"/>
      <c r="L9" s="40"/>
      <c r="M9" s="41"/>
      <c r="N9" s="42" t="s">
        <v>11</v>
      </c>
      <c r="O9" s="45" t="s">
        <v>11</v>
      </c>
      <c r="P9" s="44"/>
      <c r="Q9" s="24"/>
    </row>
    <row r="10" spans="1:17" ht="12.75">
      <c r="A10" s="34"/>
      <c r="B10" s="35"/>
      <c r="C10" s="35"/>
      <c r="D10" s="35"/>
      <c r="E10" s="35" t="s">
        <v>21</v>
      </c>
      <c r="F10" s="35"/>
      <c r="G10" s="46" t="s">
        <v>22</v>
      </c>
      <c r="H10" s="46"/>
      <c r="I10" s="46"/>
      <c r="J10" s="35"/>
      <c r="K10" s="35"/>
      <c r="L10" s="47"/>
      <c r="M10" s="35"/>
      <c r="N10" s="35" t="s">
        <v>23</v>
      </c>
      <c r="O10" s="35"/>
      <c r="P10" s="35" t="s">
        <v>24</v>
      </c>
      <c r="Q10" s="37"/>
    </row>
    <row r="11" spans="1:17" ht="12.75">
      <c r="A11" s="19"/>
      <c r="B11" s="20"/>
      <c r="C11" s="20"/>
      <c r="D11" s="20"/>
      <c r="E11" s="48" t="s">
        <v>144</v>
      </c>
      <c r="F11" s="49"/>
      <c r="G11" s="44" t="s">
        <v>83</v>
      </c>
      <c r="H11" s="50"/>
      <c r="J11" s="20"/>
      <c r="K11" s="20"/>
      <c r="L11" s="21"/>
      <c r="M11" s="40"/>
      <c r="N11" s="193" t="s">
        <v>143</v>
      </c>
      <c r="O11" s="20"/>
      <c r="P11" s="51"/>
      <c r="Q11" s="24"/>
    </row>
    <row r="12" spans="1:17" ht="13.5" thickBot="1">
      <c r="A12" s="52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4"/>
    </row>
    <row r="13" spans="1:17" ht="12.75">
      <c r="A13" s="55"/>
      <c r="B13" s="56"/>
      <c r="C13" s="56"/>
      <c r="D13" s="56"/>
      <c r="E13" s="56" t="s">
        <v>25</v>
      </c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7"/>
    </row>
    <row r="14" spans="1:17" ht="12.75">
      <c r="A14" s="58"/>
      <c r="B14" s="59"/>
      <c r="C14" s="59"/>
      <c r="D14" s="59"/>
      <c r="E14" s="60" t="s">
        <v>11</v>
      </c>
      <c r="F14" s="59"/>
      <c r="G14" s="61"/>
      <c r="H14" s="59"/>
      <c r="I14" s="59"/>
      <c r="J14" s="60" t="s">
        <v>11</v>
      </c>
      <c r="K14" s="62"/>
      <c r="L14" s="61"/>
      <c r="M14" s="59"/>
      <c r="N14" s="59"/>
      <c r="O14" s="60" t="s">
        <v>11</v>
      </c>
      <c r="P14" s="60"/>
      <c r="Q14" s="63"/>
    </row>
    <row r="15" spans="1:17" ht="12.75">
      <c r="A15" s="64"/>
      <c r="B15" s="65" t="s">
        <v>26</v>
      </c>
      <c r="C15" s="65"/>
      <c r="D15" s="66"/>
      <c r="E15" s="61" t="s">
        <v>27</v>
      </c>
      <c r="F15" s="62"/>
      <c r="G15" s="61"/>
      <c r="H15" s="59" t="s">
        <v>26</v>
      </c>
      <c r="I15" s="62"/>
      <c r="J15" s="61" t="s">
        <v>27</v>
      </c>
      <c r="K15" s="62"/>
      <c r="L15" s="61"/>
      <c r="M15" s="59" t="s">
        <v>26</v>
      </c>
      <c r="N15" s="59"/>
      <c r="O15" s="61" t="s">
        <v>27</v>
      </c>
      <c r="P15" s="59"/>
      <c r="Q15" s="63"/>
    </row>
    <row r="16" spans="1:17" ht="13.5" thickBot="1">
      <c r="A16" s="67"/>
      <c r="B16" s="68"/>
      <c r="C16" s="69"/>
      <c r="D16" s="70">
        <v>0</v>
      </c>
      <c r="E16" s="71">
        <v>0</v>
      </c>
      <c r="F16" s="72"/>
      <c r="G16" s="73"/>
      <c r="H16" s="69"/>
      <c r="I16" s="70">
        <v>0</v>
      </c>
      <c r="J16" s="71">
        <v>0</v>
      </c>
      <c r="K16" s="72"/>
      <c r="L16" s="73"/>
      <c r="M16" s="69"/>
      <c r="N16" s="74">
        <v>0</v>
      </c>
      <c r="O16" s="73"/>
      <c r="P16" s="75">
        <v>0</v>
      </c>
      <c r="Q16" s="76"/>
    </row>
    <row r="17" spans="1:17" ht="13.5" thickBot="1">
      <c r="A17" s="77"/>
      <c r="B17" s="78"/>
      <c r="C17" s="78"/>
      <c r="D17" s="78"/>
      <c r="E17" s="209" t="s">
        <v>28</v>
      </c>
      <c r="F17" s="209"/>
      <c r="G17" s="209"/>
      <c r="H17" s="209"/>
      <c r="I17" s="209"/>
      <c r="J17" s="78"/>
      <c r="K17" s="78"/>
      <c r="L17" s="78"/>
      <c r="M17" s="78"/>
      <c r="N17" s="78"/>
      <c r="O17" s="78"/>
      <c r="P17" s="78"/>
      <c r="Q17" s="79"/>
    </row>
    <row r="18" spans="1:17" ht="15.75">
      <c r="A18" s="80" t="s">
        <v>29</v>
      </c>
      <c r="B18" s="81"/>
      <c r="C18" s="82" t="s">
        <v>30</v>
      </c>
      <c r="D18" s="83"/>
      <c r="E18" s="83"/>
      <c r="F18" s="84"/>
      <c r="G18" s="80" t="s">
        <v>31</v>
      </c>
      <c r="H18" s="85"/>
      <c r="I18" s="82" t="s">
        <v>32</v>
      </c>
      <c r="J18" s="83"/>
      <c r="K18" s="84"/>
      <c r="L18" s="80" t="s">
        <v>33</v>
      </c>
      <c r="M18" s="86"/>
      <c r="N18" s="82" t="s">
        <v>34</v>
      </c>
      <c r="O18" s="83"/>
      <c r="P18" s="83"/>
      <c r="Q18" s="84"/>
    </row>
    <row r="19" spans="1:17" ht="12.75">
      <c r="A19" s="87">
        <v>1</v>
      </c>
      <c r="B19" s="88" t="s">
        <v>35</v>
      </c>
      <c r="C19" s="89"/>
      <c r="D19" s="90" t="s">
        <v>36</v>
      </c>
      <c r="E19" s="91"/>
      <c r="F19" s="92"/>
      <c r="G19" s="87">
        <v>8</v>
      </c>
      <c r="H19" s="93" t="s">
        <v>37</v>
      </c>
      <c r="I19" s="94"/>
      <c r="J19" s="95"/>
      <c r="K19" s="92"/>
      <c r="L19" s="87">
        <v>13</v>
      </c>
      <c r="M19" s="210" t="s">
        <v>5</v>
      </c>
      <c r="N19" s="211"/>
      <c r="O19" s="96">
        <v>0.04</v>
      </c>
      <c r="P19" s="170">
        <f>'Rekapitulace VZT'!E20</f>
        <v>0</v>
      </c>
      <c r="Q19" s="92"/>
    </row>
    <row r="20" spans="1:17" ht="12.75">
      <c r="A20" s="87">
        <v>2</v>
      </c>
      <c r="B20" s="97"/>
      <c r="C20" s="98"/>
      <c r="D20" s="90" t="s">
        <v>38</v>
      </c>
      <c r="E20" s="91"/>
      <c r="F20" s="92"/>
      <c r="G20" s="87">
        <v>9</v>
      </c>
      <c r="H20" s="93" t="s">
        <v>39</v>
      </c>
      <c r="I20" s="94"/>
      <c r="J20" s="95"/>
      <c r="K20" s="92"/>
      <c r="L20" s="87">
        <v>14</v>
      </c>
      <c r="M20" s="99" t="s">
        <v>40</v>
      </c>
      <c r="N20" s="94"/>
      <c r="O20" s="96">
        <v>0.03</v>
      </c>
      <c r="P20" s="170">
        <f>'Rekapitulace VZT'!E19</f>
        <v>0</v>
      </c>
      <c r="Q20" s="92"/>
    </row>
    <row r="21" spans="1:17" ht="12.75">
      <c r="A21" s="87">
        <v>3</v>
      </c>
      <c r="B21" s="88" t="s">
        <v>41</v>
      </c>
      <c r="C21" s="89"/>
      <c r="D21" s="90" t="s">
        <v>36</v>
      </c>
      <c r="E21" s="100">
        <v>0</v>
      </c>
      <c r="F21" s="92"/>
      <c r="G21" s="87">
        <v>10</v>
      </c>
      <c r="H21" s="93" t="s">
        <v>42</v>
      </c>
      <c r="I21" s="94"/>
      <c r="J21" s="95"/>
      <c r="K21" s="92"/>
      <c r="L21" s="87">
        <v>15</v>
      </c>
      <c r="M21" s="99" t="s">
        <v>43</v>
      </c>
      <c r="N21" s="94"/>
      <c r="O21" s="96">
        <v>0</v>
      </c>
      <c r="P21" s="101">
        <v>0</v>
      </c>
      <c r="Q21" s="92"/>
    </row>
    <row r="22" spans="1:17" ht="12.75">
      <c r="A22" s="87">
        <v>4</v>
      </c>
      <c r="B22" s="97"/>
      <c r="C22" s="98"/>
      <c r="D22" s="90" t="s">
        <v>38</v>
      </c>
      <c r="E22" s="100">
        <v>0</v>
      </c>
      <c r="F22" s="92"/>
      <c r="G22" s="87">
        <v>11</v>
      </c>
      <c r="H22" s="99" t="s">
        <v>11</v>
      </c>
      <c r="I22" s="102"/>
      <c r="J22" s="95"/>
      <c r="K22" s="92"/>
      <c r="L22" s="87">
        <v>16</v>
      </c>
      <c r="M22" s="99" t="s">
        <v>44</v>
      </c>
      <c r="N22" s="94"/>
      <c r="O22" s="96">
        <v>0</v>
      </c>
      <c r="P22" s="101">
        <v>0</v>
      </c>
      <c r="Q22" s="92"/>
    </row>
    <row r="23" spans="1:17" ht="12.75">
      <c r="A23" s="87">
        <v>5</v>
      </c>
      <c r="B23" s="88" t="s">
        <v>45</v>
      </c>
      <c r="C23" s="89"/>
      <c r="D23" s="90" t="s">
        <v>36</v>
      </c>
      <c r="E23" s="170">
        <f>'Rekapitulace VZT'!C14</f>
        <v>0</v>
      </c>
      <c r="F23" s="92"/>
      <c r="G23" s="103"/>
      <c r="H23" s="104"/>
      <c r="I23" s="94"/>
      <c r="J23" s="95"/>
      <c r="K23" s="92"/>
      <c r="L23" s="87">
        <v>17</v>
      </c>
      <c r="M23" s="99" t="s">
        <v>46</v>
      </c>
      <c r="N23" s="104"/>
      <c r="O23" s="96">
        <v>0</v>
      </c>
      <c r="P23" s="101">
        <v>0</v>
      </c>
      <c r="Q23" s="92"/>
    </row>
    <row r="24" spans="1:17" ht="13.5" thickBot="1">
      <c r="A24" s="87">
        <v>6</v>
      </c>
      <c r="B24" s="97"/>
      <c r="C24" s="98"/>
      <c r="D24" s="90" t="s">
        <v>38</v>
      </c>
      <c r="E24" s="170">
        <f>'Rekapitulace VZT'!D14</f>
        <v>0</v>
      </c>
      <c r="F24" s="92"/>
      <c r="G24" s="103"/>
      <c r="H24" s="104"/>
      <c r="I24" s="94"/>
      <c r="J24" s="95"/>
      <c r="K24" s="92"/>
      <c r="L24" s="87">
        <v>18</v>
      </c>
      <c r="M24" s="93" t="s">
        <v>47</v>
      </c>
      <c r="N24" s="104"/>
      <c r="O24" s="104"/>
      <c r="P24" s="101"/>
      <c r="Q24" s="92"/>
    </row>
    <row r="25" spans="1:17" ht="13.5" thickBot="1">
      <c r="A25" s="87">
        <v>7</v>
      </c>
      <c r="B25" s="105" t="s">
        <v>48</v>
      </c>
      <c r="C25" s="104"/>
      <c r="D25" s="94"/>
      <c r="E25" s="171">
        <f>SUM(E23:E24)</f>
        <v>0</v>
      </c>
      <c r="F25" s="106"/>
      <c r="G25" s="87">
        <v>12</v>
      </c>
      <c r="H25" s="105" t="s">
        <v>49</v>
      </c>
      <c r="I25" s="94"/>
      <c r="J25" s="107"/>
      <c r="K25" s="106"/>
      <c r="L25" s="87">
        <v>19</v>
      </c>
      <c r="M25" s="105" t="s">
        <v>50</v>
      </c>
      <c r="N25" s="104"/>
      <c r="O25" s="104"/>
      <c r="P25" s="108">
        <f>SUM(P19:P24)</f>
        <v>0</v>
      </c>
      <c r="Q25" s="106"/>
    </row>
    <row r="26" spans="1:17" ht="16.5" thickBot="1">
      <c r="A26" s="55" t="s">
        <v>19</v>
      </c>
      <c r="B26" s="113"/>
      <c r="C26" s="113"/>
      <c r="D26" s="113"/>
      <c r="E26" s="114"/>
      <c r="F26" s="115"/>
      <c r="G26" s="116"/>
      <c r="H26" s="117"/>
      <c r="I26" s="113"/>
      <c r="J26" s="117"/>
      <c r="K26" s="118"/>
      <c r="L26" s="80" t="s">
        <v>51</v>
      </c>
      <c r="M26" s="119"/>
      <c r="N26" s="82" t="s">
        <v>52</v>
      </c>
      <c r="O26" s="83"/>
      <c r="P26" s="120"/>
      <c r="Q26" s="84"/>
    </row>
    <row r="27" spans="1:17" ht="13.5" thickBot="1">
      <c r="A27" s="121"/>
      <c r="B27" s="162"/>
      <c r="C27" s="162"/>
      <c r="D27" s="162"/>
      <c r="E27" s="162"/>
      <c r="F27" s="163"/>
      <c r="G27" s="124"/>
      <c r="H27" s="122"/>
      <c r="I27" s="122"/>
      <c r="J27" s="125"/>
      <c r="K27" s="126"/>
      <c r="L27" s="87">
        <v>23</v>
      </c>
      <c r="M27" s="93" t="s">
        <v>53</v>
      </c>
      <c r="N27" s="104"/>
      <c r="O27" s="104"/>
      <c r="P27" s="194">
        <f>SUM(E25,P25)</f>
        <v>0</v>
      </c>
      <c r="Q27" s="127"/>
    </row>
    <row r="28" spans="1:17" ht="12.75">
      <c r="A28" s="128" t="s">
        <v>54</v>
      </c>
      <c r="B28" s="164"/>
      <c r="C28" s="164"/>
      <c r="D28" s="164"/>
      <c r="E28" s="130"/>
      <c r="F28" s="166"/>
      <c r="G28" s="131" t="s">
        <v>55</v>
      </c>
      <c r="H28" s="129"/>
      <c r="I28" s="129"/>
      <c r="J28" s="130"/>
      <c r="K28" s="132"/>
      <c r="L28" s="87">
        <v>24</v>
      </c>
      <c r="M28" s="133"/>
      <c r="N28" s="134"/>
      <c r="O28" s="135" t="s">
        <v>56</v>
      </c>
      <c r="P28" s="136">
        <v>0</v>
      </c>
      <c r="Q28" s="137"/>
    </row>
    <row r="29" spans="1:17" ht="13.5" thickBot="1">
      <c r="A29" s="138" t="s">
        <v>18</v>
      </c>
      <c r="B29" s="122"/>
      <c r="C29" s="122"/>
      <c r="D29" s="122"/>
      <c r="E29" s="167"/>
      <c r="F29" s="168"/>
      <c r="G29" s="139"/>
      <c r="H29" s="122"/>
      <c r="I29" s="122"/>
      <c r="J29" s="122"/>
      <c r="K29" s="140"/>
      <c r="L29" s="87">
        <v>25</v>
      </c>
      <c r="M29" s="133"/>
      <c r="N29" s="134"/>
      <c r="O29" s="135" t="s">
        <v>56</v>
      </c>
      <c r="P29" s="141">
        <f>N29*0.19</f>
        <v>0</v>
      </c>
      <c r="Q29" s="142"/>
    </row>
    <row r="30" spans="1:17" ht="14.25" thickBot="1" thickTop="1">
      <c r="A30" s="143"/>
      <c r="B30" s="122"/>
      <c r="C30" s="122"/>
      <c r="D30" s="122"/>
      <c r="E30" s="41"/>
      <c r="F30" s="123"/>
      <c r="G30" s="41"/>
      <c r="H30" s="122"/>
      <c r="I30" s="122"/>
      <c r="J30" s="125"/>
      <c r="K30" s="140"/>
      <c r="L30" s="109">
        <v>26</v>
      </c>
      <c r="M30" s="144" t="s">
        <v>57</v>
      </c>
      <c r="N30" s="111"/>
      <c r="O30" s="112"/>
      <c r="P30" s="145"/>
      <c r="Q30" s="146"/>
    </row>
    <row r="31" spans="1:17" ht="15.75">
      <c r="A31" s="147" t="s">
        <v>54</v>
      </c>
      <c r="B31" s="122"/>
      <c r="C31" s="122"/>
      <c r="D31" s="122"/>
      <c r="E31" s="122"/>
      <c r="F31" s="123"/>
      <c r="G31" s="148" t="s">
        <v>55</v>
      </c>
      <c r="H31" s="122"/>
      <c r="I31" s="122"/>
      <c r="J31" s="122"/>
      <c r="K31" s="140"/>
      <c r="L31" s="80" t="s">
        <v>58</v>
      </c>
      <c r="M31" s="119"/>
      <c r="N31" s="82" t="s">
        <v>59</v>
      </c>
      <c r="O31" s="83"/>
      <c r="P31" s="83"/>
      <c r="Q31" s="84"/>
    </row>
    <row r="32" spans="1:17" ht="12.75">
      <c r="A32" s="149" t="s">
        <v>20</v>
      </c>
      <c r="B32" s="150"/>
      <c r="C32" s="150"/>
      <c r="D32" s="150"/>
      <c r="E32" s="150"/>
      <c r="F32" s="151"/>
      <c r="G32" s="152"/>
      <c r="H32" s="150"/>
      <c r="I32" s="150"/>
      <c r="J32" s="150"/>
      <c r="K32" s="153"/>
      <c r="L32" s="87">
        <v>27</v>
      </c>
      <c r="M32" s="93" t="s">
        <v>60</v>
      </c>
      <c r="N32" s="104"/>
      <c r="O32" s="104"/>
      <c r="P32" s="95"/>
      <c r="Q32" s="92"/>
    </row>
    <row r="33" spans="1:17" ht="12.75">
      <c r="A33" s="121"/>
      <c r="B33" s="122"/>
      <c r="C33" s="122"/>
      <c r="D33" s="122"/>
      <c r="E33" s="122"/>
      <c r="F33" s="123"/>
      <c r="G33" s="124"/>
      <c r="H33" s="122"/>
      <c r="I33" s="122"/>
      <c r="J33" s="122"/>
      <c r="K33" s="154"/>
      <c r="L33" s="87">
        <v>28</v>
      </c>
      <c r="M33" s="93" t="s">
        <v>61</v>
      </c>
      <c r="N33" s="104"/>
      <c r="O33" s="104"/>
      <c r="P33" s="95"/>
      <c r="Q33" s="92"/>
    </row>
    <row r="34" spans="1:17" ht="13.5" thickBot="1">
      <c r="A34" s="155" t="s">
        <v>54</v>
      </c>
      <c r="B34" s="156"/>
      <c r="C34" s="156"/>
      <c r="D34" s="156"/>
      <c r="E34" s="156"/>
      <c r="F34" s="157"/>
      <c r="G34" s="158" t="s">
        <v>55</v>
      </c>
      <c r="H34" s="156"/>
      <c r="I34" s="156"/>
      <c r="J34" s="156"/>
      <c r="K34" s="159"/>
      <c r="L34" s="109">
        <v>29</v>
      </c>
      <c r="M34" s="110" t="s">
        <v>62</v>
      </c>
      <c r="N34" s="111"/>
      <c r="O34" s="111"/>
      <c r="P34" s="160"/>
      <c r="Q34" s="76"/>
    </row>
  </sheetData>
  <sheetProtection/>
  <mergeCells count="3">
    <mergeCell ref="E3:J3"/>
    <mergeCell ref="E17:I17"/>
    <mergeCell ref="M19:N19"/>
  </mergeCells>
  <printOptions/>
  <pageMargins left="0.5905511811023623" right="0.1968503937007874" top="0.984251968503937" bottom="0.5905511811023623" header="0.5118110236220472" footer="0.5118110236220472"/>
  <pageSetup firstPageNumber="2" useFirstPageNumber="1" horizontalDpi="600" verticalDpi="600" orientation="landscape" paperSize="9" r:id="rId1"/>
  <headerFooter alignWithMargins="0">
    <oddHeader>&amp;C&amp;"Arial CE,Tučné"&amp;9&amp;P</oddHeader>
    <oddFooter>&amp;RD.1.4.6 - Vzduchotechnika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zoomScaleSheetLayoutView="100" zoomScalePageLayoutView="0" workbookViewId="0" topLeftCell="A1">
      <selection activeCell="A2" sqref="A2"/>
    </sheetView>
  </sheetViews>
  <sheetFormatPr defaultColWidth="9.00390625" defaultRowHeight="12.75"/>
  <cols>
    <col min="2" max="2" width="54.875" style="0" customWidth="1"/>
    <col min="3" max="3" width="19.00390625" style="0" customWidth="1"/>
    <col min="4" max="4" width="20.25390625" style="0" customWidth="1"/>
    <col min="5" max="5" width="15.625" style="0" customWidth="1"/>
    <col min="6" max="6" width="13.00390625" style="0" customWidth="1"/>
  </cols>
  <sheetData>
    <row r="1" spans="1:6" s="172" customFormat="1" ht="25.5">
      <c r="A1" s="191" t="s">
        <v>0</v>
      </c>
      <c r="B1" s="191" t="s">
        <v>1</v>
      </c>
      <c r="C1" s="192" t="s">
        <v>76</v>
      </c>
      <c r="D1" s="192" t="s">
        <v>77</v>
      </c>
      <c r="E1" s="192" t="s">
        <v>78</v>
      </c>
      <c r="F1" s="192" t="s">
        <v>79</v>
      </c>
    </row>
    <row r="2" spans="3:6" s="172" customFormat="1" ht="12.75">
      <c r="C2" s="173"/>
      <c r="D2" s="173"/>
      <c r="E2" s="173"/>
      <c r="F2" s="173"/>
    </row>
    <row r="3" spans="1:6" s="178" customFormat="1" ht="12.75">
      <c r="A3" s="174">
        <v>1</v>
      </c>
      <c r="B3" s="161" t="str">
        <f>'Rozpočet VZT'!C2</f>
        <v>Zařízení č.1 - Větrání kuchyně a mytí nádobí</v>
      </c>
      <c r="C3" s="175">
        <f>'Rozpočet VZT'!H24</f>
        <v>0</v>
      </c>
      <c r="D3" s="175">
        <f>'Rozpočet VZT'!I24</f>
        <v>0</v>
      </c>
      <c r="E3" s="176">
        <f aca="true" t="shared" si="0" ref="E3:E9">SUM(C3,D3)</f>
        <v>0</v>
      </c>
      <c r="F3" s="190">
        <f>'Rozpočet VZT'!K24</f>
        <v>2104</v>
      </c>
    </row>
    <row r="4" spans="1:6" s="178" customFormat="1" ht="12.75">
      <c r="A4" s="174">
        <v>2</v>
      </c>
      <c r="B4" s="161" t="str">
        <f>'Rozpočet VZT'!C26</f>
        <v>Zařízení č.2 - Větrání přípravny a skladů</v>
      </c>
      <c r="C4" s="175">
        <f>'Rozpočet VZT'!H39</f>
        <v>0</v>
      </c>
      <c r="D4" s="175">
        <f>'Rozpočet VZT'!I39</f>
        <v>0</v>
      </c>
      <c r="E4" s="176">
        <f t="shared" si="0"/>
        <v>0</v>
      </c>
      <c r="F4" s="190">
        <f>'Rozpočet VZT'!K39</f>
        <v>56</v>
      </c>
    </row>
    <row r="5" spans="1:6" s="178" customFormat="1" ht="12.75">
      <c r="A5" s="174">
        <v>3</v>
      </c>
      <c r="B5" s="161" t="str">
        <f>'Rozpočet VZT'!C41</f>
        <v>Zařízení č.3 - Větrání sprchy a WC s předsíňkou</v>
      </c>
      <c r="C5" s="175">
        <f>'Rozpočet VZT'!H48</f>
        <v>0</v>
      </c>
      <c r="D5" s="175">
        <f>'Rozpočet VZT'!I48</f>
        <v>0</v>
      </c>
      <c r="E5" s="176">
        <f t="shared" si="0"/>
        <v>0</v>
      </c>
      <c r="F5" s="190">
        <f>'Rozpočet VZT'!K48</f>
        <v>7</v>
      </c>
    </row>
    <row r="6" spans="1:6" s="178" customFormat="1" ht="12.75">
      <c r="A6" s="174">
        <v>4</v>
      </c>
      <c r="B6" s="161" t="str">
        <f>'Rozpočet VZT'!C50</f>
        <v>Zařízení č.4 - Větrání úklidu m.č.127 v 1.NP</v>
      </c>
      <c r="C6" s="175">
        <f>'Rozpočet VZT'!H57</f>
        <v>0</v>
      </c>
      <c r="D6" s="175">
        <f>'Rozpočet VZT'!I57</f>
        <v>0</v>
      </c>
      <c r="E6" s="176">
        <f t="shared" si="0"/>
        <v>0</v>
      </c>
      <c r="F6" s="190">
        <f>'Rozpočet VZT'!K57</f>
        <v>6</v>
      </c>
    </row>
    <row r="7" spans="1:6" s="178" customFormat="1" ht="12.75">
      <c r="A7" s="174">
        <v>5</v>
      </c>
      <c r="B7" s="161" t="str">
        <f>'Rozpočet VZT'!C59</f>
        <v>Zařízení č.5 - Úprava potrubí a doplnění větrání chodby</v>
      </c>
      <c r="C7" s="175">
        <f>'Rozpočet VZT'!H66</f>
        <v>0</v>
      </c>
      <c r="D7" s="175">
        <f>'Rozpočet VZT'!I66</f>
        <v>0</v>
      </c>
      <c r="E7" s="176">
        <f t="shared" si="0"/>
        <v>0</v>
      </c>
      <c r="F7" s="190">
        <f>'Rozpočet VZT'!K66</f>
        <v>34</v>
      </c>
    </row>
    <row r="8" spans="1:6" s="178" customFormat="1" ht="12.75">
      <c r="A8" s="174">
        <v>6</v>
      </c>
      <c r="B8" s="161" t="str">
        <f>'Rozpočet VZT'!C68</f>
        <v>Lešení</v>
      </c>
      <c r="C8" s="175">
        <f>'Rozpočet VZT'!H70</f>
        <v>0</v>
      </c>
      <c r="D8" s="175">
        <f>'Rozpočet VZT'!I70</f>
        <v>0</v>
      </c>
      <c r="E8" s="176">
        <f t="shared" si="0"/>
        <v>0</v>
      </c>
      <c r="F8" s="190">
        <f>'Rozpočet VZT'!K70</f>
        <v>300</v>
      </c>
    </row>
    <row r="9" spans="1:6" s="178" customFormat="1" ht="12.75">
      <c r="A9" s="174">
        <v>7</v>
      </c>
      <c r="B9" s="161" t="str">
        <f>'Rozpočet VZT'!C72</f>
        <v>Ostatní práce - HZS pro nenadálé úpravy při montáži </v>
      </c>
      <c r="C9" s="175">
        <f>'Rozpočet VZT'!H77</f>
        <v>0</v>
      </c>
      <c r="D9" s="175">
        <f>'Rozpočet VZT'!I77</f>
        <v>0</v>
      </c>
      <c r="E9" s="176">
        <f t="shared" si="0"/>
        <v>0</v>
      </c>
      <c r="F9" s="176">
        <f>'Rozpočet VZT'!K77</f>
        <v>0</v>
      </c>
    </row>
    <row r="10" spans="1:6" s="178" customFormat="1" ht="12.75">
      <c r="A10" s="174"/>
      <c r="B10" s="161"/>
      <c r="C10" s="175"/>
      <c r="D10" s="175"/>
      <c r="E10" s="176"/>
      <c r="F10" s="177"/>
    </row>
    <row r="11" spans="1:6" s="178" customFormat="1" ht="12.75">
      <c r="A11" s="177"/>
      <c r="B11" s="174" t="s">
        <v>100</v>
      </c>
      <c r="C11" s="179">
        <f>SUM(C3:C10)</f>
        <v>0</v>
      </c>
      <c r="D11" s="179">
        <f>SUM(D3:D10)</f>
        <v>0</v>
      </c>
      <c r="E11" s="179">
        <f>SUM(E3:E10)</f>
        <v>0</v>
      </c>
      <c r="F11" s="179">
        <f>SUM(F3:F9)</f>
        <v>2507</v>
      </c>
    </row>
    <row r="12" spans="1:6" s="178" customFormat="1" ht="12.75">
      <c r="A12" s="177"/>
      <c r="B12" s="177"/>
      <c r="C12" s="177"/>
      <c r="D12" s="177"/>
      <c r="E12" s="177"/>
      <c r="F12" s="177"/>
    </row>
    <row r="13" spans="1:6" s="178" customFormat="1" ht="12.75">
      <c r="A13" s="177"/>
      <c r="B13" s="174" t="s">
        <v>2</v>
      </c>
      <c r="C13" s="177"/>
      <c r="D13" s="177"/>
      <c r="E13" s="177"/>
      <c r="F13" s="177"/>
    </row>
    <row r="14" spans="1:6" s="178" customFormat="1" ht="12.75">
      <c r="A14" s="177"/>
      <c r="B14" s="174" t="s">
        <v>137</v>
      </c>
      <c r="C14" s="179">
        <f>C11</f>
        <v>0</v>
      </c>
      <c r="D14" s="179">
        <f>D11</f>
        <v>0</v>
      </c>
      <c r="E14" s="179">
        <f>E11</f>
        <v>0</v>
      </c>
      <c r="F14" s="174">
        <f>F11</f>
        <v>2507</v>
      </c>
    </row>
    <row r="15" spans="1:6" s="178" customFormat="1" ht="12.75">
      <c r="A15" s="177"/>
      <c r="B15" s="174"/>
      <c r="C15" s="174"/>
      <c r="D15" s="174"/>
      <c r="E15" s="177"/>
      <c r="F15" s="177"/>
    </row>
    <row r="16" spans="1:6" s="178" customFormat="1" ht="12.75">
      <c r="A16" s="177"/>
      <c r="B16" s="177"/>
      <c r="C16" s="177"/>
      <c r="D16" s="177"/>
      <c r="E16" s="177"/>
      <c r="F16" s="177"/>
    </row>
    <row r="17" spans="1:10" s="178" customFormat="1" ht="12.75">
      <c r="A17" s="177"/>
      <c r="B17" s="174" t="s">
        <v>3</v>
      </c>
      <c r="C17" s="177"/>
      <c r="D17" s="177"/>
      <c r="E17" s="177"/>
      <c r="F17" s="177"/>
      <c r="J17" s="179"/>
    </row>
    <row r="18" spans="1:6" s="178" customFormat="1" ht="12.75">
      <c r="A18" s="177"/>
      <c r="B18" s="177" t="s">
        <v>4</v>
      </c>
      <c r="C18" s="176">
        <f>C14</f>
        <v>0</v>
      </c>
      <c r="D18" s="176">
        <f>D14</f>
        <v>0</v>
      </c>
      <c r="E18" s="176">
        <f>E14</f>
        <v>0</v>
      </c>
      <c r="F18" s="177">
        <f>F14</f>
        <v>2507</v>
      </c>
    </row>
    <row r="19" spans="1:6" s="178" customFormat="1" ht="12.75">
      <c r="A19" s="177"/>
      <c r="B19" s="177" t="s">
        <v>81</v>
      </c>
      <c r="D19" s="176">
        <f>0.03*C18</f>
        <v>0</v>
      </c>
      <c r="E19" s="176">
        <f>D19</f>
        <v>0</v>
      </c>
      <c r="F19" s="177"/>
    </row>
    <row r="20" spans="1:6" s="178" customFormat="1" ht="12.75">
      <c r="A20" s="177"/>
      <c r="B20" s="177" t="s">
        <v>82</v>
      </c>
      <c r="C20" s="177"/>
      <c r="D20" s="176">
        <f>0.04*D18</f>
        <v>0</v>
      </c>
      <c r="E20" s="176">
        <f>D20</f>
        <v>0</v>
      </c>
      <c r="F20" s="177"/>
    </row>
    <row r="21" spans="1:6" s="178" customFormat="1" ht="12.75">
      <c r="A21" s="177"/>
      <c r="B21" s="174" t="s">
        <v>6</v>
      </c>
      <c r="C21" s="179">
        <f>SUM(C18:C20,)</f>
        <v>0</v>
      </c>
      <c r="D21" s="179">
        <f>SUM(D18:D20)</f>
        <v>0</v>
      </c>
      <c r="E21" s="179">
        <f>SUM(E18:E20)</f>
        <v>0</v>
      </c>
      <c r="F21" s="174">
        <f>F18</f>
        <v>2507</v>
      </c>
    </row>
    <row r="22" spans="1:6" s="178" customFormat="1" ht="12.75">
      <c r="A22" s="177"/>
      <c r="B22" s="174" t="s">
        <v>7</v>
      </c>
      <c r="C22" s="174"/>
      <c r="D22" s="174"/>
      <c r="E22" s="179">
        <f>SUM(C21:D21)</f>
        <v>0</v>
      </c>
      <c r="F22" s="177"/>
    </row>
    <row r="29" ht="12.75">
      <c r="F29" s="169"/>
    </row>
  </sheetData>
  <sheetProtection/>
  <printOptions/>
  <pageMargins left="0.5905511811023623" right="0.1968503937007874" top="0.984251968503937" bottom="0.5905511811023623" header="0.5118110236220472" footer="0.5118110236220472"/>
  <pageSetup firstPageNumber="3" useFirstPageNumber="1" horizontalDpi="600" verticalDpi="600" orientation="landscape" paperSize="9" r:id="rId1"/>
  <headerFooter alignWithMargins="0">
    <oddHeader>&amp;C&amp;"Arial CE,Tučné"&amp;9&amp;P</oddHeader>
    <oddFooter>&amp;RD.1.4.6 - Vzduchotechnika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A77"/>
  <sheetViews>
    <sheetView tabSelected="1" zoomScale="145" zoomScaleNormal="145" zoomScaleSheetLayoutView="110" zoomScalePageLayoutView="0" workbookViewId="0" topLeftCell="B1">
      <selection activeCell="B2" sqref="B2"/>
    </sheetView>
  </sheetViews>
  <sheetFormatPr defaultColWidth="9.00390625" defaultRowHeight="12.75"/>
  <cols>
    <col min="1" max="1" width="10.375" style="6" hidden="1" customWidth="1"/>
    <col min="2" max="2" width="8.125" style="2" customWidth="1"/>
    <col min="3" max="3" width="58.125" style="2" customWidth="1"/>
    <col min="4" max="4" width="5.875" style="2" customWidth="1"/>
    <col min="5" max="5" width="8.375" style="2" customWidth="1"/>
    <col min="6" max="6" width="11.00390625" style="2" customWidth="1"/>
    <col min="7" max="7" width="10.00390625" style="2" customWidth="1"/>
    <col min="8" max="8" width="11.125" style="2" customWidth="1"/>
    <col min="9" max="9" width="11.00390625" style="2" customWidth="1"/>
    <col min="10" max="10" width="6.75390625" style="2" customWidth="1"/>
    <col min="11" max="11" width="10.125" style="2" customWidth="1"/>
    <col min="12" max="53" width="9.125" style="2" customWidth="1"/>
    <col min="54" max="16384" width="9.125" style="3" customWidth="1"/>
  </cols>
  <sheetData>
    <row r="1" spans="1:53" s="8" customFormat="1" ht="39.75" customHeight="1">
      <c r="A1" s="4" t="s">
        <v>69</v>
      </c>
      <c r="B1" s="165" t="s">
        <v>64</v>
      </c>
      <c r="C1" s="165" t="s">
        <v>63</v>
      </c>
      <c r="D1" s="165" t="s">
        <v>73</v>
      </c>
      <c r="E1" s="165" t="s">
        <v>72</v>
      </c>
      <c r="F1" s="5" t="s">
        <v>70</v>
      </c>
      <c r="G1" s="5" t="s">
        <v>71</v>
      </c>
      <c r="H1" s="5" t="s">
        <v>66</v>
      </c>
      <c r="I1" s="5" t="s">
        <v>67</v>
      </c>
      <c r="J1" s="4" t="s">
        <v>68</v>
      </c>
      <c r="K1" s="4" t="s">
        <v>65</v>
      </c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</row>
    <row r="2" spans="2:11" ht="17.25" customHeight="1">
      <c r="B2" s="1"/>
      <c r="C2" s="9" t="s">
        <v>145</v>
      </c>
      <c r="D2" s="182"/>
      <c r="E2" s="182"/>
      <c r="F2" s="195"/>
      <c r="G2" s="195"/>
      <c r="H2" s="196"/>
      <c r="I2" s="196"/>
      <c r="J2" s="197"/>
      <c r="K2" s="197"/>
    </row>
    <row r="3" spans="2:11" ht="96.75" customHeight="1">
      <c r="B3" s="1" t="s">
        <v>146</v>
      </c>
      <c r="C3" s="10" t="s">
        <v>147</v>
      </c>
      <c r="D3" s="182">
        <v>1</v>
      </c>
      <c r="E3" s="182" t="s">
        <v>74</v>
      </c>
      <c r="F3" s="198">
        <v>0</v>
      </c>
      <c r="G3" s="198">
        <f>F3*0.05</f>
        <v>0</v>
      </c>
      <c r="H3" s="184">
        <f aca="true" t="shared" si="0" ref="H3:H23">PRODUCT(D3,F3)</f>
        <v>0</v>
      </c>
      <c r="I3" s="185">
        <f aca="true" t="shared" si="1" ref="I3:I23">PRODUCT(D3,G3)</f>
        <v>0</v>
      </c>
      <c r="J3" s="200">
        <v>604</v>
      </c>
      <c r="K3" s="200">
        <f aca="true" t="shared" si="2" ref="K3:K23">PRODUCT(D3,J3)</f>
        <v>604</v>
      </c>
    </row>
    <row r="4" spans="2:11" ht="12.75" customHeight="1">
      <c r="B4" s="1"/>
      <c r="C4" s="10" t="s">
        <v>148</v>
      </c>
      <c r="D4" s="182">
        <v>4</v>
      </c>
      <c r="E4" s="182" t="s">
        <v>74</v>
      </c>
      <c r="F4" s="198">
        <v>0</v>
      </c>
      <c r="G4" s="198">
        <f>F4*0.2</f>
        <v>0</v>
      </c>
      <c r="H4" s="184">
        <f t="shared" si="0"/>
        <v>0</v>
      </c>
      <c r="I4" s="185">
        <f t="shared" si="1"/>
        <v>0</v>
      </c>
      <c r="J4" s="200">
        <v>3</v>
      </c>
      <c r="K4" s="200">
        <f t="shared" si="2"/>
        <v>12</v>
      </c>
    </row>
    <row r="5" spans="2:11" ht="12.75" customHeight="1">
      <c r="B5" s="1"/>
      <c r="C5" s="10" t="s">
        <v>149</v>
      </c>
      <c r="D5" s="182">
        <v>2</v>
      </c>
      <c r="E5" s="182" t="s">
        <v>74</v>
      </c>
      <c r="F5" s="198">
        <v>0</v>
      </c>
      <c r="G5" s="198">
        <f>F5*0.4</f>
        <v>0</v>
      </c>
      <c r="H5" s="184">
        <f t="shared" si="0"/>
        <v>0</v>
      </c>
      <c r="I5" s="185">
        <f t="shared" si="1"/>
        <v>0</v>
      </c>
      <c r="J5" s="200">
        <v>1</v>
      </c>
      <c r="K5" s="200">
        <f t="shared" si="2"/>
        <v>2</v>
      </c>
    </row>
    <row r="6" spans="2:11" ht="12.75" customHeight="1">
      <c r="B6" s="1"/>
      <c r="C6" s="10" t="s">
        <v>150</v>
      </c>
      <c r="D6" s="182">
        <v>1</v>
      </c>
      <c r="E6" s="182" t="s">
        <v>74</v>
      </c>
      <c r="F6" s="198">
        <v>0</v>
      </c>
      <c r="G6" s="198">
        <f>F6*0.3</f>
        <v>0</v>
      </c>
      <c r="H6" s="199">
        <f t="shared" si="0"/>
        <v>0</v>
      </c>
      <c r="I6" s="199">
        <f t="shared" si="1"/>
        <v>0</v>
      </c>
      <c r="J6" s="200">
        <v>20</v>
      </c>
      <c r="K6" s="200">
        <f t="shared" si="2"/>
        <v>20</v>
      </c>
    </row>
    <row r="7" spans="2:11" ht="24">
      <c r="B7" s="1" t="s">
        <v>103</v>
      </c>
      <c r="C7" s="10" t="s">
        <v>151</v>
      </c>
      <c r="D7" s="182">
        <v>1</v>
      </c>
      <c r="E7" s="182" t="s">
        <v>74</v>
      </c>
      <c r="F7" s="198">
        <v>0</v>
      </c>
      <c r="G7" s="183">
        <f>PRODUCT(F7,0.15)</f>
        <v>0</v>
      </c>
      <c r="H7" s="184">
        <f t="shared" si="0"/>
        <v>0</v>
      </c>
      <c r="I7" s="185">
        <f t="shared" si="1"/>
        <v>0</v>
      </c>
      <c r="J7" s="2">
        <v>22</v>
      </c>
      <c r="K7" s="200">
        <f t="shared" si="2"/>
        <v>22</v>
      </c>
    </row>
    <row r="8" spans="2:11" ht="24">
      <c r="B8" s="1" t="s">
        <v>104</v>
      </c>
      <c r="C8" s="10" t="s">
        <v>152</v>
      </c>
      <c r="D8" s="182">
        <v>1</v>
      </c>
      <c r="E8" s="182" t="s">
        <v>74</v>
      </c>
      <c r="F8" s="198">
        <v>0</v>
      </c>
      <c r="G8" s="183">
        <f>F8*0.15</f>
        <v>0</v>
      </c>
      <c r="H8" s="184">
        <f t="shared" si="0"/>
        <v>0</v>
      </c>
      <c r="I8" s="185">
        <f t="shared" si="1"/>
        <v>0</v>
      </c>
      <c r="J8" s="2">
        <v>18</v>
      </c>
      <c r="K8" s="200">
        <f t="shared" si="2"/>
        <v>18</v>
      </c>
    </row>
    <row r="9" spans="2:11" ht="12">
      <c r="B9" s="1" t="s">
        <v>105</v>
      </c>
      <c r="C9" s="10" t="s">
        <v>157</v>
      </c>
      <c r="D9" s="182">
        <v>18</v>
      </c>
      <c r="E9" s="182" t="s">
        <v>74</v>
      </c>
      <c r="F9" s="198">
        <v>0</v>
      </c>
      <c r="G9" s="183">
        <f>PRODUCT(F9,0.1)</f>
        <v>0</v>
      </c>
      <c r="H9" s="184">
        <f t="shared" si="0"/>
        <v>0</v>
      </c>
      <c r="I9" s="185">
        <f t="shared" si="1"/>
        <v>0</v>
      </c>
      <c r="J9" s="2">
        <v>8</v>
      </c>
      <c r="K9" s="200">
        <f t="shared" si="2"/>
        <v>144</v>
      </c>
    </row>
    <row r="10" spans="2:11" ht="12">
      <c r="B10" s="1" t="s">
        <v>106</v>
      </c>
      <c r="C10" s="10" t="s">
        <v>153</v>
      </c>
      <c r="D10" s="182">
        <v>3</v>
      </c>
      <c r="E10" s="182" t="s">
        <v>74</v>
      </c>
      <c r="F10" s="198">
        <v>0</v>
      </c>
      <c r="G10" s="183">
        <f>PRODUCT(F10,0.1)</f>
        <v>0</v>
      </c>
      <c r="H10" s="184">
        <f t="shared" si="0"/>
        <v>0</v>
      </c>
      <c r="I10" s="185">
        <f t="shared" si="1"/>
        <v>0</v>
      </c>
      <c r="J10" s="2">
        <v>5</v>
      </c>
      <c r="K10" s="200">
        <f t="shared" si="2"/>
        <v>15</v>
      </c>
    </row>
    <row r="11" spans="2:11" ht="35.25" customHeight="1">
      <c r="B11" s="1" t="s">
        <v>107</v>
      </c>
      <c r="C11" s="10" t="s">
        <v>155</v>
      </c>
      <c r="D11" s="182">
        <v>1</v>
      </c>
      <c r="E11" s="182" t="s">
        <v>74</v>
      </c>
      <c r="F11" s="198">
        <v>0</v>
      </c>
      <c r="G11" s="183">
        <f>F11*0.2</f>
        <v>0</v>
      </c>
      <c r="H11" s="184">
        <f t="shared" si="0"/>
        <v>0</v>
      </c>
      <c r="I11" s="185">
        <f t="shared" si="1"/>
        <v>0</v>
      </c>
      <c r="J11" s="2">
        <v>6</v>
      </c>
      <c r="K11" s="200">
        <f t="shared" si="2"/>
        <v>6</v>
      </c>
    </row>
    <row r="12" spans="2:11" ht="35.25" customHeight="1">
      <c r="B12" s="1" t="s">
        <v>108</v>
      </c>
      <c r="C12" s="10" t="s">
        <v>156</v>
      </c>
      <c r="D12" s="182">
        <v>1</v>
      </c>
      <c r="E12" s="182" t="s">
        <v>74</v>
      </c>
      <c r="F12" s="198">
        <v>0</v>
      </c>
      <c r="G12" s="183">
        <f>F12*0.2</f>
        <v>0</v>
      </c>
      <c r="H12" s="184">
        <f t="shared" si="0"/>
        <v>0</v>
      </c>
      <c r="I12" s="185">
        <f t="shared" si="1"/>
        <v>0</v>
      </c>
      <c r="J12" s="2">
        <v>5</v>
      </c>
      <c r="K12" s="200">
        <f t="shared" si="2"/>
        <v>5</v>
      </c>
    </row>
    <row r="13" spans="2:11" ht="12.75" customHeight="1">
      <c r="B13" s="1" t="s">
        <v>109</v>
      </c>
      <c r="C13" s="10" t="s">
        <v>158</v>
      </c>
      <c r="D13" s="182">
        <v>3</v>
      </c>
      <c r="E13" s="182" t="s">
        <v>74</v>
      </c>
      <c r="F13" s="198">
        <v>0</v>
      </c>
      <c r="G13" s="198">
        <f>F13*0.2</f>
        <v>0</v>
      </c>
      <c r="H13" s="184">
        <f t="shared" si="0"/>
        <v>0</v>
      </c>
      <c r="I13" s="185">
        <f t="shared" si="1"/>
        <v>0</v>
      </c>
      <c r="J13" s="200">
        <v>2</v>
      </c>
      <c r="K13" s="200">
        <f t="shared" si="2"/>
        <v>6</v>
      </c>
    </row>
    <row r="14" spans="2:11" ht="12.75" customHeight="1">
      <c r="B14" s="1" t="s">
        <v>110</v>
      </c>
      <c r="C14" s="10" t="s">
        <v>154</v>
      </c>
      <c r="D14" s="182">
        <v>3</v>
      </c>
      <c r="E14" s="182" t="s">
        <v>74</v>
      </c>
      <c r="F14" s="198">
        <v>0</v>
      </c>
      <c r="G14" s="198">
        <f>F14*0.15</f>
        <v>0</v>
      </c>
      <c r="H14" s="184">
        <f t="shared" si="0"/>
        <v>0</v>
      </c>
      <c r="I14" s="185">
        <f t="shared" si="1"/>
        <v>0</v>
      </c>
      <c r="J14" s="200">
        <v>2</v>
      </c>
      <c r="K14" s="200">
        <f t="shared" si="2"/>
        <v>6</v>
      </c>
    </row>
    <row r="15" spans="2:11" ht="12.75" customHeight="1">
      <c r="B15" s="1" t="s">
        <v>111</v>
      </c>
      <c r="C15" s="10" t="s">
        <v>159</v>
      </c>
      <c r="D15" s="182">
        <v>1</v>
      </c>
      <c r="E15" s="182" t="s">
        <v>74</v>
      </c>
      <c r="F15" s="198">
        <v>0</v>
      </c>
      <c r="G15" s="198">
        <f>F15*0.1</f>
        <v>0</v>
      </c>
      <c r="H15" s="184">
        <f t="shared" si="0"/>
        <v>0</v>
      </c>
      <c r="I15" s="185">
        <f t="shared" si="1"/>
        <v>0</v>
      </c>
      <c r="J15" s="200">
        <v>3</v>
      </c>
      <c r="K15" s="200">
        <f t="shared" si="2"/>
        <v>3</v>
      </c>
    </row>
    <row r="16" spans="2:11" ht="12.75" customHeight="1">
      <c r="B16" s="1" t="s">
        <v>112</v>
      </c>
      <c r="C16" s="10" t="s">
        <v>160</v>
      </c>
      <c r="D16" s="182">
        <v>1</v>
      </c>
      <c r="E16" s="182" t="s">
        <v>74</v>
      </c>
      <c r="F16" s="198">
        <v>0</v>
      </c>
      <c r="G16" s="198">
        <f>F16*0.1</f>
        <v>0</v>
      </c>
      <c r="H16" s="184">
        <f t="shared" si="0"/>
        <v>0</v>
      </c>
      <c r="I16" s="185">
        <f t="shared" si="1"/>
        <v>0</v>
      </c>
      <c r="J16" s="200">
        <v>4</v>
      </c>
      <c r="K16" s="200">
        <f t="shared" si="2"/>
        <v>4</v>
      </c>
    </row>
    <row r="17" spans="2:11" ht="12.75" customHeight="1">
      <c r="B17" s="1" t="s">
        <v>113</v>
      </c>
      <c r="C17" s="10" t="s">
        <v>161</v>
      </c>
      <c r="D17" s="182">
        <v>1</v>
      </c>
      <c r="E17" s="182" t="s">
        <v>74</v>
      </c>
      <c r="F17" s="198">
        <v>0</v>
      </c>
      <c r="G17" s="198">
        <f>F17*0.1</f>
        <v>0</v>
      </c>
      <c r="H17" s="184">
        <f t="shared" si="0"/>
        <v>0</v>
      </c>
      <c r="I17" s="185">
        <f t="shared" si="1"/>
        <v>0</v>
      </c>
      <c r="J17" s="200">
        <v>6</v>
      </c>
      <c r="K17" s="200">
        <f t="shared" si="2"/>
        <v>6</v>
      </c>
    </row>
    <row r="18" spans="2:11" ht="12.75" customHeight="1">
      <c r="B18" s="1" t="s">
        <v>114</v>
      </c>
      <c r="C18" s="10" t="s">
        <v>162</v>
      </c>
      <c r="D18" s="182">
        <v>1</v>
      </c>
      <c r="E18" s="182" t="s">
        <v>74</v>
      </c>
      <c r="F18" s="198">
        <v>0</v>
      </c>
      <c r="G18" s="198">
        <f>F18*0.1</f>
        <v>0</v>
      </c>
      <c r="H18" s="184">
        <f t="shared" si="0"/>
        <v>0</v>
      </c>
      <c r="I18" s="185">
        <f t="shared" si="1"/>
        <v>0</v>
      </c>
      <c r="J18" s="200">
        <v>5</v>
      </c>
      <c r="K18" s="200">
        <f t="shared" si="2"/>
        <v>5</v>
      </c>
    </row>
    <row r="19" spans="2:11" ht="12.75" customHeight="1">
      <c r="B19" s="1" t="s">
        <v>115</v>
      </c>
      <c r="C19" s="10" t="s">
        <v>163</v>
      </c>
      <c r="D19" s="182">
        <v>1</v>
      </c>
      <c r="E19" s="182" t="s">
        <v>74</v>
      </c>
      <c r="F19" s="198">
        <v>0</v>
      </c>
      <c r="G19" s="198">
        <f>F19*0.1</f>
        <v>0</v>
      </c>
      <c r="H19" s="184">
        <f t="shared" si="0"/>
        <v>0</v>
      </c>
      <c r="I19" s="185">
        <f t="shared" si="1"/>
        <v>0</v>
      </c>
      <c r="J19" s="200">
        <v>7</v>
      </c>
      <c r="K19" s="200">
        <f t="shared" si="2"/>
        <v>7</v>
      </c>
    </row>
    <row r="20" spans="2:11" ht="24" customHeight="1">
      <c r="B20" s="1" t="s">
        <v>116</v>
      </c>
      <c r="C20" s="10" t="s">
        <v>164</v>
      </c>
      <c r="D20" s="182">
        <v>26</v>
      </c>
      <c r="E20" s="182" t="s">
        <v>87</v>
      </c>
      <c r="F20" s="198">
        <v>0</v>
      </c>
      <c r="G20" s="183">
        <f>PRODUCT(F20,0.3)</f>
        <v>0</v>
      </c>
      <c r="H20" s="184">
        <f t="shared" si="0"/>
        <v>0</v>
      </c>
      <c r="I20" s="185">
        <f t="shared" si="1"/>
        <v>0</v>
      </c>
      <c r="J20" s="200">
        <v>9</v>
      </c>
      <c r="K20" s="200">
        <f t="shared" si="2"/>
        <v>234</v>
      </c>
    </row>
    <row r="21" spans="2:11" ht="24" customHeight="1">
      <c r="B21" s="1" t="s">
        <v>117</v>
      </c>
      <c r="C21" s="10" t="s">
        <v>165</v>
      </c>
      <c r="D21" s="182">
        <v>55</v>
      </c>
      <c r="E21" s="182" t="s">
        <v>87</v>
      </c>
      <c r="F21" s="198">
        <v>0</v>
      </c>
      <c r="G21" s="183">
        <f>PRODUCT(F21,0.3)</f>
        <v>0</v>
      </c>
      <c r="H21" s="184">
        <f t="shared" si="0"/>
        <v>0</v>
      </c>
      <c r="I21" s="185">
        <f t="shared" si="1"/>
        <v>0</v>
      </c>
      <c r="J21" s="200">
        <v>9</v>
      </c>
      <c r="K21" s="200">
        <f t="shared" si="2"/>
        <v>495</v>
      </c>
    </row>
    <row r="22" spans="2:11" ht="36" customHeight="1">
      <c r="B22" s="1" t="s">
        <v>133</v>
      </c>
      <c r="C22" s="10" t="s">
        <v>166</v>
      </c>
      <c r="D22" s="182">
        <v>40</v>
      </c>
      <c r="E22" s="182" t="s">
        <v>87</v>
      </c>
      <c r="F22" s="198">
        <v>0</v>
      </c>
      <c r="G22" s="183">
        <f>PRODUCT(F22,0.2)</f>
        <v>0</v>
      </c>
      <c r="H22" s="184">
        <f t="shared" si="0"/>
        <v>0</v>
      </c>
      <c r="I22" s="185">
        <f t="shared" si="1"/>
        <v>0</v>
      </c>
      <c r="J22" s="186">
        <v>10</v>
      </c>
      <c r="K22" s="186">
        <f t="shared" si="2"/>
        <v>400</v>
      </c>
    </row>
    <row r="23" spans="2:11" ht="24">
      <c r="B23" s="1" t="s">
        <v>134</v>
      </c>
      <c r="C23" s="10" t="s">
        <v>176</v>
      </c>
      <c r="D23" s="182">
        <v>90</v>
      </c>
      <c r="E23" s="182" t="s">
        <v>86</v>
      </c>
      <c r="F23" s="198">
        <v>0</v>
      </c>
      <c r="G23" s="183">
        <f>PRODUCT(F23,0.2)</f>
        <v>0</v>
      </c>
      <c r="H23" s="184">
        <f t="shared" si="0"/>
        <v>0</v>
      </c>
      <c r="I23" s="185">
        <f t="shared" si="1"/>
        <v>0</v>
      </c>
      <c r="J23" s="200">
        <v>1</v>
      </c>
      <c r="K23" s="200">
        <f t="shared" si="2"/>
        <v>90</v>
      </c>
    </row>
    <row r="24" spans="1:11" ht="14.25" customHeight="1">
      <c r="A24" s="1"/>
      <c r="B24" s="1"/>
      <c r="C24" s="161" t="s">
        <v>75</v>
      </c>
      <c r="D24" s="181"/>
      <c r="E24" s="181"/>
      <c r="F24" s="183"/>
      <c r="G24" s="183"/>
      <c r="H24" s="187">
        <f>SUM(H3:H23)</f>
        <v>0</v>
      </c>
      <c r="I24" s="187">
        <f>SUM(I3:I23)</f>
        <v>0</v>
      </c>
      <c r="J24" s="188"/>
      <c r="K24" s="189">
        <f>SUM(K3:K23)</f>
        <v>2104</v>
      </c>
    </row>
    <row r="25" spans="1:11" ht="14.25" customHeight="1">
      <c r="A25" s="1"/>
      <c r="B25" s="1"/>
      <c r="C25" s="161"/>
      <c r="D25" s="181"/>
      <c r="E25" s="181"/>
      <c r="F25" s="183"/>
      <c r="G25" s="183"/>
      <c r="H25" s="187"/>
      <c r="I25" s="187"/>
      <c r="J25" s="188"/>
      <c r="K25" s="189"/>
    </row>
    <row r="26" spans="2:11" ht="17.25" customHeight="1">
      <c r="B26" s="1"/>
      <c r="C26" s="9" t="s">
        <v>167</v>
      </c>
      <c r="D26" s="182"/>
      <c r="E26" s="182"/>
      <c r="F26" s="195"/>
      <c r="G26" s="195"/>
      <c r="H26" s="196"/>
      <c r="I26" s="196"/>
      <c r="J26" s="197"/>
      <c r="K26" s="197"/>
    </row>
    <row r="27" spans="2:11" ht="39" customHeight="1">
      <c r="B27" s="1" t="s">
        <v>118</v>
      </c>
      <c r="C27" s="10" t="s">
        <v>178</v>
      </c>
      <c r="D27" s="182">
        <v>1</v>
      </c>
      <c r="E27" s="182" t="s">
        <v>74</v>
      </c>
      <c r="F27" s="198">
        <v>0</v>
      </c>
      <c r="G27" s="198">
        <f>F27*0.2</f>
        <v>0</v>
      </c>
      <c r="H27" s="199">
        <f aca="true" t="shared" si="3" ref="H27:H38">PRODUCT(D27,F27)</f>
        <v>0</v>
      </c>
      <c r="I27" s="199">
        <f aca="true" t="shared" si="4" ref="I27:I38">PRODUCT(D27,G27)</f>
        <v>0</v>
      </c>
      <c r="J27" s="200">
        <v>9</v>
      </c>
      <c r="K27" s="200">
        <f aca="true" t="shared" si="5" ref="K27:K38">PRODUCT(D27,J27)</f>
        <v>9</v>
      </c>
    </row>
    <row r="28" spans="2:11" ht="12.75" customHeight="1">
      <c r="B28" s="1"/>
      <c r="C28" s="10" t="s">
        <v>168</v>
      </c>
      <c r="D28" s="182">
        <v>2</v>
      </c>
      <c r="E28" s="182" t="s">
        <v>74</v>
      </c>
      <c r="F28" s="198">
        <v>0</v>
      </c>
      <c r="G28" s="198">
        <f>F28*0.2</f>
        <v>0</v>
      </c>
      <c r="H28" s="199">
        <f t="shared" si="3"/>
        <v>0</v>
      </c>
      <c r="I28" s="199">
        <f t="shared" si="4"/>
        <v>0</v>
      </c>
      <c r="J28" s="200">
        <v>1</v>
      </c>
      <c r="K28" s="200">
        <f t="shared" si="5"/>
        <v>2</v>
      </c>
    </row>
    <row r="29" spans="2:11" ht="12.75" customHeight="1">
      <c r="B29" s="1"/>
      <c r="C29" s="10" t="s">
        <v>169</v>
      </c>
      <c r="D29" s="182">
        <v>1</v>
      </c>
      <c r="E29" s="182" t="s">
        <v>74</v>
      </c>
      <c r="F29" s="198">
        <v>0</v>
      </c>
      <c r="G29" s="198">
        <f>F29*0.2</f>
        <v>0</v>
      </c>
      <c r="H29" s="199">
        <f t="shared" si="3"/>
        <v>0</v>
      </c>
      <c r="I29" s="199">
        <f t="shared" si="4"/>
        <v>0</v>
      </c>
      <c r="J29" s="200">
        <v>1</v>
      </c>
      <c r="K29" s="200">
        <f t="shared" si="5"/>
        <v>1</v>
      </c>
    </row>
    <row r="30" spans="2:11" ht="12">
      <c r="B30" s="1" t="s">
        <v>119</v>
      </c>
      <c r="C30" s="10" t="s">
        <v>170</v>
      </c>
      <c r="D30" s="182">
        <v>1</v>
      </c>
      <c r="E30" s="182" t="s">
        <v>74</v>
      </c>
      <c r="F30" s="198">
        <v>0</v>
      </c>
      <c r="G30" s="183">
        <f>PRODUCT(F30,0.15)</f>
        <v>0</v>
      </c>
      <c r="H30" s="184">
        <f t="shared" si="3"/>
        <v>0</v>
      </c>
      <c r="I30" s="185">
        <f t="shared" si="4"/>
        <v>0</v>
      </c>
      <c r="J30" s="200">
        <v>1</v>
      </c>
      <c r="K30" s="200">
        <f t="shared" si="5"/>
        <v>1</v>
      </c>
    </row>
    <row r="31" spans="2:11" ht="12.75" customHeight="1">
      <c r="B31" s="1" t="s">
        <v>120</v>
      </c>
      <c r="C31" s="10" t="s">
        <v>102</v>
      </c>
      <c r="D31" s="182">
        <v>1</v>
      </c>
      <c r="E31" s="182" t="s">
        <v>74</v>
      </c>
      <c r="F31" s="198">
        <v>0</v>
      </c>
      <c r="G31" s="198">
        <f>F31*0.3</f>
        <v>0</v>
      </c>
      <c r="H31" s="199">
        <f t="shared" si="3"/>
        <v>0</v>
      </c>
      <c r="I31" s="199">
        <f t="shared" si="4"/>
        <v>0</v>
      </c>
      <c r="J31" s="200">
        <v>1</v>
      </c>
      <c r="K31" s="200">
        <f t="shared" si="5"/>
        <v>1</v>
      </c>
    </row>
    <row r="32" spans="2:11" ht="12.75" customHeight="1">
      <c r="B32" s="1" t="s">
        <v>121</v>
      </c>
      <c r="C32" s="10" t="s">
        <v>171</v>
      </c>
      <c r="D32" s="182">
        <v>1</v>
      </c>
      <c r="E32" s="182" t="s">
        <v>74</v>
      </c>
      <c r="F32" s="198">
        <v>0</v>
      </c>
      <c r="G32" s="198">
        <f>F32*0.2</f>
        <v>0</v>
      </c>
      <c r="H32" s="184">
        <f t="shared" si="3"/>
        <v>0</v>
      </c>
      <c r="I32" s="185">
        <f t="shared" si="4"/>
        <v>0</v>
      </c>
      <c r="J32" s="200">
        <v>1</v>
      </c>
      <c r="K32" s="200">
        <f t="shared" si="5"/>
        <v>1</v>
      </c>
    </row>
    <row r="33" spans="2:11" ht="12.75" customHeight="1">
      <c r="B33" s="1" t="s">
        <v>122</v>
      </c>
      <c r="C33" s="10" t="s">
        <v>172</v>
      </c>
      <c r="D33" s="182">
        <v>3</v>
      </c>
      <c r="E33" s="182" t="s">
        <v>74</v>
      </c>
      <c r="F33" s="198">
        <v>0</v>
      </c>
      <c r="G33" s="198">
        <f>F33*0.2</f>
        <v>0</v>
      </c>
      <c r="H33" s="184">
        <f>PRODUCT(D33,F33)</f>
        <v>0</v>
      </c>
      <c r="I33" s="185">
        <f>PRODUCT(D33,G33)</f>
        <v>0</v>
      </c>
      <c r="J33" s="200">
        <v>2</v>
      </c>
      <c r="K33" s="200">
        <f>PRODUCT(D33,J33)</f>
        <v>6</v>
      </c>
    </row>
    <row r="34" spans="2:11" ht="24" customHeight="1">
      <c r="B34" s="1" t="s">
        <v>123</v>
      </c>
      <c r="C34" s="10" t="s">
        <v>173</v>
      </c>
      <c r="D34" s="182">
        <v>1</v>
      </c>
      <c r="E34" s="182" t="s">
        <v>85</v>
      </c>
      <c r="F34" s="198">
        <v>0</v>
      </c>
      <c r="G34" s="198">
        <f>F34*0.5</f>
        <v>0</v>
      </c>
      <c r="H34" s="184">
        <f t="shared" si="3"/>
        <v>0</v>
      </c>
      <c r="I34" s="199">
        <f t="shared" si="4"/>
        <v>0</v>
      </c>
      <c r="J34" s="200">
        <v>2</v>
      </c>
      <c r="K34" s="200">
        <f t="shared" si="5"/>
        <v>2</v>
      </c>
    </row>
    <row r="35" spans="2:11" ht="23.25" customHeight="1">
      <c r="B35" s="1"/>
      <c r="C35" s="10" t="s">
        <v>174</v>
      </c>
      <c r="D35" s="182">
        <v>5</v>
      </c>
      <c r="E35" s="182" t="s">
        <v>85</v>
      </c>
      <c r="F35" s="198">
        <v>0</v>
      </c>
      <c r="G35" s="198">
        <f>F35*0.5</f>
        <v>0</v>
      </c>
      <c r="H35" s="184">
        <f>PRODUCT(D35,F35)</f>
        <v>0</v>
      </c>
      <c r="I35" s="199">
        <f>PRODUCT(D35,G35)</f>
        <v>0</v>
      </c>
      <c r="J35" s="200">
        <v>3</v>
      </c>
      <c r="K35" s="200">
        <f>PRODUCT(D35,J35)</f>
        <v>15</v>
      </c>
    </row>
    <row r="36" spans="2:11" ht="23.25" customHeight="1">
      <c r="B36" s="1"/>
      <c r="C36" s="10" t="s">
        <v>175</v>
      </c>
      <c r="D36" s="182">
        <v>2</v>
      </c>
      <c r="E36" s="182" t="s">
        <v>85</v>
      </c>
      <c r="F36" s="198">
        <v>0</v>
      </c>
      <c r="G36" s="198">
        <f>F36*0.4</f>
        <v>0</v>
      </c>
      <c r="H36" s="184">
        <f>PRODUCT(D36,F36)</f>
        <v>0</v>
      </c>
      <c r="I36" s="199">
        <f>PRODUCT(D36,G36)</f>
        <v>0</v>
      </c>
      <c r="J36" s="200">
        <v>5</v>
      </c>
      <c r="K36" s="200">
        <f>PRODUCT(D36,J36)</f>
        <v>10</v>
      </c>
    </row>
    <row r="37" spans="2:11" ht="24.75" customHeight="1">
      <c r="B37" s="1" t="s">
        <v>124</v>
      </c>
      <c r="C37" s="10" t="s">
        <v>177</v>
      </c>
      <c r="D37" s="182">
        <v>1</v>
      </c>
      <c r="E37" s="182" t="s">
        <v>87</v>
      </c>
      <c r="F37" s="198">
        <v>0</v>
      </c>
      <c r="G37" s="183">
        <f>PRODUCT(F37,0.2)</f>
        <v>0</v>
      </c>
      <c r="H37" s="184">
        <f t="shared" si="3"/>
        <v>0</v>
      </c>
      <c r="I37" s="185">
        <f t="shared" si="4"/>
        <v>0</v>
      </c>
      <c r="J37" s="200">
        <v>3</v>
      </c>
      <c r="K37" s="200">
        <f t="shared" si="5"/>
        <v>3</v>
      </c>
    </row>
    <row r="38" spans="2:11" ht="24">
      <c r="B38" s="1" t="s">
        <v>125</v>
      </c>
      <c r="C38" s="10" t="s">
        <v>176</v>
      </c>
      <c r="D38" s="182">
        <v>5</v>
      </c>
      <c r="E38" s="182" t="s">
        <v>86</v>
      </c>
      <c r="F38" s="198">
        <v>0</v>
      </c>
      <c r="G38" s="183">
        <f>PRODUCT(F38,0.2)</f>
        <v>0</v>
      </c>
      <c r="H38" s="184">
        <f t="shared" si="3"/>
        <v>0</v>
      </c>
      <c r="I38" s="185">
        <f t="shared" si="4"/>
        <v>0</v>
      </c>
      <c r="J38" s="200">
        <v>1</v>
      </c>
      <c r="K38" s="200">
        <f t="shared" si="5"/>
        <v>5</v>
      </c>
    </row>
    <row r="39" spans="1:11" ht="14.25" customHeight="1">
      <c r="A39" s="1"/>
      <c r="B39" s="1"/>
      <c r="C39" s="161" t="s">
        <v>75</v>
      </c>
      <c r="D39" s="181"/>
      <c r="E39" s="181"/>
      <c r="F39" s="183"/>
      <c r="G39" s="183"/>
      <c r="H39" s="187">
        <f>SUM(H27:H38)</f>
        <v>0</v>
      </c>
      <c r="I39" s="187">
        <f>SUM(I27:I38)</f>
        <v>0</v>
      </c>
      <c r="J39" s="188"/>
      <c r="K39" s="189">
        <f>SUM(K27:K38)</f>
        <v>56</v>
      </c>
    </row>
    <row r="40" spans="1:11" ht="14.25" customHeight="1">
      <c r="A40" s="1"/>
      <c r="B40" s="1"/>
      <c r="C40" s="161"/>
      <c r="D40" s="181"/>
      <c r="E40" s="181"/>
      <c r="F40" s="183"/>
      <c r="G40" s="183"/>
      <c r="H40" s="187"/>
      <c r="I40" s="187"/>
      <c r="J40" s="188"/>
      <c r="K40" s="189"/>
    </row>
    <row r="41" spans="2:11" ht="17.25" customHeight="1">
      <c r="B41" s="1"/>
      <c r="C41" s="9" t="s">
        <v>179</v>
      </c>
      <c r="D41" s="182"/>
      <c r="E41" s="182"/>
      <c r="F41" s="195"/>
      <c r="G41" s="195"/>
      <c r="H41" s="196"/>
      <c r="I41" s="196"/>
      <c r="J41" s="197"/>
      <c r="K41" s="197"/>
    </row>
    <row r="42" spans="2:11" ht="24.75" customHeight="1">
      <c r="B42" s="1" t="s">
        <v>126</v>
      </c>
      <c r="C42" s="10" t="s">
        <v>180</v>
      </c>
      <c r="D42" s="182">
        <v>1</v>
      </c>
      <c r="E42" s="182" t="s">
        <v>74</v>
      </c>
      <c r="F42" s="198">
        <v>0</v>
      </c>
      <c r="G42" s="198">
        <f>F42*0.2</f>
        <v>0</v>
      </c>
      <c r="H42" s="199">
        <f aca="true" t="shared" si="6" ref="H42:H47">PRODUCT(D42,F42)</f>
        <v>0</v>
      </c>
      <c r="I42" s="199">
        <f aca="true" t="shared" si="7" ref="I42:I47">PRODUCT(D42,G42)</f>
        <v>0</v>
      </c>
      <c r="J42" s="200">
        <v>2</v>
      </c>
      <c r="K42" s="200">
        <f aca="true" t="shared" si="8" ref="K42:K47">PRODUCT(D42,J42)</f>
        <v>2</v>
      </c>
    </row>
    <row r="43" spans="2:11" ht="12.75" customHeight="1">
      <c r="B43" s="1"/>
      <c r="C43" s="10" t="s">
        <v>169</v>
      </c>
      <c r="D43" s="182">
        <v>1</v>
      </c>
      <c r="E43" s="182" t="s">
        <v>74</v>
      </c>
      <c r="F43" s="198">
        <v>0</v>
      </c>
      <c r="G43" s="198">
        <f>F43*0.2</f>
        <v>0</v>
      </c>
      <c r="H43" s="199">
        <f t="shared" si="6"/>
        <v>0</v>
      </c>
      <c r="I43" s="199">
        <f t="shared" si="7"/>
        <v>0</v>
      </c>
      <c r="J43" s="200">
        <v>1</v>
      </c>
      <c r="K43" s="200">
        <f t="shared" si="8"/>
        <v>1</v>
      </c>
    </row>
    <row r="44" spans="2:11" ht="12">
      <c r="B44" s="1"/>
      <c r="C44" s="10" t="s">
        <v>183</v>
      </c>
      <c r="D44" s="182">
        <v>1</v>
      </c>
      <c r="E44" s="182" t="s">
        <v>74</v>
      </c>
      <c r="F44" s="198">
        <v>0</v>
      </c>
      <c r="G44" s="183">
        <f>PRODUCT(F44,0.15)</f>
        <v>0</v>
      </c>
      <c r="H44" s="184">
        <f t="shared" si="6"/>
        <v>0</v>
      </c>
      <c r="I44" s="185">
        <f t="shared" si="7"/>
        <v>0</v>
      </c>
      <c r="J44" s="200">
        <v>1</v>
      </c>
      <c r="K44" s="200">
        <f t="shared" si="8"/>
        <v>1</v>
      </c>
    </row>
    <row r="45" spans="2:11" ht="12">
      <c r="B45" s="1"/>
      <c r="C45" s="10" t="s">
        <v>184</v>
      </c>
      <c r="D45" s="182">
        <v>1</v>
      </c>
      <c r="E45" s="182" t="s">
        <v>85</v>
      </c>
      <c r="F45" s="198">
        <v>0</v>
      </c>
      <c r="G45" s="183">
        <f>F45*0.6</f>
        <v>0</v>
      </c>
      <c r="H45" s="184">
        <f t="shared" si="6"/>
        <v>0</v>
      </c>
      <c r="I45" s="185">
        <f t="shared" si="7"/>
        <v>0</v>
      </c>
      <c r="J45" s="200">
        <v>1</v>
      </c>
      <c r="K45" s="200">
        <f t="shared" si="8"/>
        <v>1</v>
      </c>
    </row>
    <row r="46" spans="2:11" ht="24.75" customHeight="1">
      <c r="B46" s="1"/>
      <c r="C46" s="10" t="s">
        <v>177</v>
      </c>
      <c r="D46" s="182">
        <v>0.5</v>
      </c>
      <c r="E46" s="182" t="s">
        <v>87</v>
      </c>
      <c r="F46" s="198">
        <v>0</v>
      </c>
      <c r="G46" s="183">
        <f>PRODUCT(F46,0.2)</f>
        <v>0</v>
      </c>
      <c r="H46" s="184">
        <f t="shared" si="6"/>
        <v>0</v>
      </c>
      <c r="I46" s="185">
        <f t="shared" si="7"/>
        <v>0</v>
      </c>
      <c r="J46" s="200">
        <v>3</v>
      </c>
      <c r="K46" s="200">
        <f t="shared" si="8"/>
        <v>1.5</v>
      </c>
    </row>
    <row r="47" spans="2:11" ht="12">
      <c r="B47" s="1"/>
      <c r="C47" s="10" t="s">
        <v>101</v>
      </c>
      <c r="D47" s="182">
        <v>0.5</v>
      </c>
      <c r="E47" s="182" t="s">
        <v>86</v>
      </c>
      <c r="F47" s="198">
        <v>0</v>
      </c>
      <c r="G47" s="183">
        <f>PRODUCT(F47,0.2)</f>
        <v>0</v>
      </c>
      <c r="H47" s="184">
        <f t="shared" si="6"/>
        <v>0</v>
      </c>
      <c r="I47" s="185">
        <f t="shared" si="7"/>
        <v>0</v>
      </c>
      <c r="J47" s="200">
        <v>1</v>
      </c>
      <c r="K47" s="200">
        <f t="shared" si="8"/>
        <v>0.5</v>
      </c>
    </row>
    <row r="48" spans="1:11" ht="14.25" customHeight="1">
      <c r="A48" s="1"/>
      <c r="B48" s="1"/>
      <c r="C48" s="161" t="s">
        <v>75</v>
      </c>
      <c r="D48" s="181"/>
      <c r="E48" s="181"/>
      <c r="F48" s="183"/>
      <c r="G48" s="183"/>
      <c r="H48" s="187">
        <f>SUM(H42:H47)</f>
        <v>0</v>
      </c>
      <c r="I48" s="187">
        <f>SUM(I42:I47)</f>
        <v>0</v>
      </c>
      <c r="J48" s="188"/>
      <c r="K48" s="189">
        <f>SUM(K42:K47)</f>
        <v>7</v>
      </c>
    </row>
    <row r="49" spans="1:11" ht="14.25" customHeight="1">
      <c r="A49" s="1"/>
      <c r="B49" s="1"/>
      <c r="C49" s="161"/>
      <c r="D49" s="181"/>
      <c r="E49" s="181"/>
      <c r="F49" s="183"/>
      <c r="G49" s="183"/>
      <c r="H49" s="187"/>
      <c r="I49" s="187"/>
      <c r="J49" s="188"/>
      <c r="K49" s="189"/>
    </row>
    <row r="50" spans="2:11" ht="17.25" customHeight="1">
      <c r="B50" s="1"/>
      <c r="C50" s="9" t="s">
        <v>135</v>
      </c>
      <c r="D50" s="182"/>
      <c r="E50" s="182"/>
      <c r="F50" s="195"/>
      <c r="G50" s="195"/>
      <c r="H50" s="196"/>
      <c r="I50" s="196"/>
      <c r="J50" s="197"/>
      <c r="K50" s="197"/>
    </row>
    <row r="51" spans="2:11" ht="24.75" customHeight="1">
      <c r="B51" s="1" t="s">
        <v>127</v>
      </c>
      <c r="C51" s="10" t="s">
        <v>181</v>
      </c>
      <c r="D51" s="182">
        <v>1</v>
      </c>
      <c r="E51" s="182" t="s">
        <v>74</v>
      </c>
      <c r="F51" s="198">
        <v>0</v>
      </c>
      <c r="G51" s="198">
        <f>F51*0.2</f>
        <v>0</v>
      </c>
      <c r="H51" s="199">
        <f aca="true" t="shared" si="9" ref="H51:H56">PRODUCT(D51,F51)</f>
        <v>0</v>
      </c>
      <c r="I51" s="199">
        <f aca="true" t="shared" si="10" ref="I51:I56">PRODUCT(D51,G51)</f>
        <v>0</v>
      </c>
      <c r="J51" s="200">
        <v>1</v>
      </c>
      <c r="K51" s="200">
        <f aca="true" t="shared" si="11" ref="K51:K56">PRODUCT(D51,J51)</f>
        <v>1</v>
      </c>
    </row>
    <row r="52" spans="2:11" ht="12.75" customHeight="1">
      <c r="B52" s="1"/>
      <c r="C52" s="10" t="s">
        <v>182</v>
      </c>
      <c r="D52" s="182">
        <v>1</v>
      </c>
      <c r="E52" s="182" t="s">
        <v>74</v>
      </c>
      <c r="F52" s="198">
        <v>0</v>
      </c>
      <c r="G52" s="198">
        <f>F52*0.2</f>
        <v>0</v>
      </c>
      <c r="H52" s="199">
        <f t="shared" si="9"/>
        <v>0</v>
      </c>
      <c r="I52" s="199">
        <f t="shared" si="10"/>
        <v>0</v>
      </c>
      <c r="J52" s="200">
        <v>1</v>
      </c>
      <c r="K52" s="200">
        <f t="shared" si="11"/>
        <v>1</v>
      </c>
    </row>
    <row r="53" spans="2:11" ht="12">
      <c r="B53" s="1"/>
      <c r="C53" s="10" t="s">
        <v>183</v>
      </c>
      <c r="D53" s="182">
        <v>1</v>
      </c>
      <c r="E53" s="182" t="s">
        <v>74</v>
      </c>
      <c r="F53" s="198">
        <v>0</v>
      </c>
      <c r="G53" s="183">
        <f>PRODUCT(F53,0.15)</f>
        <v>0</v>
      </c>
      <c r="H53" s="184">
        <f t="shared" si="9"/>
        <v>0</v>
      </c>
      <c r="I53" s="185">
        <f t="shared" si="10"/>
        <v>0</v>
      </c>
      <c r="J53" s="200">
        <v>1</v>
      </c>
      <c r="K53" s="200">
        <f t="shared" si="11"/>
        <v>1</v>
      </c>
    </row>
    <row r="54" spans="2:11" ht="12">
      <c r="B54" s="1"/>
      <c r="C54" s="10" t="s">
        <v>184</v>
      </c>
      <c r="D54" s="182">
        <v>1</v>
      </c>
      <c r="E54" s="182" t="s">
        <v>85</v>
      </c>
      <c r="F54" s="198">
        <v>0</v>
      </c>
      <c r="G54" s="183">
        <f>F54*0.6</f>
        <v>0</v>
      </c>
      <c r="H54" s="184">
        <f t="shared" si="9"/>
        <v>0</v>
      </c>
      <c r="I54" s="185">
        <f t="shared" si="10"/>
        <v>0</v>
      </c>
      <c r="J54" s="200">
        <v>1</v>
      </c>
      <c r="K54" s="200">
        <f t="shared" si="11"/>
        <v>1</v>
      </c>
    </row>
    <row r="55" spans="2:11" ht="24.75" customHeight="1">
      <c r="B55" s="1"/>
      <c r="C55" s="10" t="s">
        <v>177</v>
      </c>
      <c r="D55" s="182">
        <v>0.5</v>
      </c>
      <c r="E55" s="182" t="s">
        <v>87</v>
      </c>
      <c r="F55" s="198">
        <v>0</v>
      </c>
      <c r="G55" s="183">
        <f>PRODUCT(F55,0.2)</f>
        <v>0</v>
      </c>
      <c r="H55" s="184">
        <f t="shared" si="9"/>
        <v>0</v>
      </c>
      <c r="I55" s="185">
        <f t="shared" si="10"/>
        <v>0</v>
      </c>
      <c r="J55" s="200">
        <v>3</v>
      </c>
      <c r="K55" s="200">
        <f t="shared" si="11"/>
        <v>1.5</v>
      </c>
    </row>
    <row r="56" spans="2:11" ht="12">
      <c r="B56" s="1"/>
      <c r="C56" s="10" t="s">
        <v>101</v>
      </c>
      <c r="D56" s="182">
        <v>0.5</v>
      </c>
      <c r="E56" s="182" t="s">
        <v>86</v>
      </c>
      <c r="F56" s="198">
        <v>0</v>
      </c>
      <c r="G56" s="183">
        <f>PRODUCT(F56,0.2)</f>
        <v>0</v>
      </c>
      <c r="H56" s="184">
        <f t="shared" si="9"/>
        <v>0</v>
      </c>
      <c r="I56" s="185">
        <f t="shared" si="10"/>
        <v>0</v>
      </c>
      <c r="J56" s="200">
        <v>1</v>
      </c>
      <c r="K56" s="200">
        <f t="shared" si="11"/>
        <v>0.5</v>
      </c>
    </row>
    <row r="57" spans="1:11" ht="14.25" customHeight="1">
      <c r="A57" s="1"/>
      <c r="B57" s="1"/>
      <c r="C57" s="161" t="s">
        <v>75</v>
      </c>
      <c r="D57" s="181"/>
      <c r="E57" s="181"/>
      <c r="F57" s="183"/>
      <c r="G57" s="183"/>
      <c r="H57" s="187">
        <f>SUM(H51:H56)</f>
        <v>0</v>
      </c>
      <c r="I57" s="187">
        <f>SUM(I51:I56)</f>
        <v>0</v>
      </c>
      <c r="J57" s="188"/>
      <c r="K57" s="189">
        <f>SUM(K51:K56)</f>
        <v>6</v>
      </c>
    </row>
    <row r="59" spans="2:11" ht="17.25" customHeight="1">
      <c r="B59" s="1"/>
      <c r="C59" s="9" t="s">
        <v>185</v>
      </c>
      <c r="D59" s="182"/>
      <c r="E59" s="182"/>
      <c r="F59" s="195"/>
      <c r="G59" s="195"/>
      <c r="H59" s="196"/>
      <c r="I59" s="196"/>
      <c r="J59" s="197"/>
      <c r="K59" s="197"/>
    </row>
    <row r="60" spans="2:11" ht="24.75" customHeight="1">
      <c r="B60" s="1" t="s">
        <v>128</v>
      </c>
      <c r="C60" s="10" t="s">
        <v>186</v>
      </c>
      <c r="D60" s="182">
        <v>1</v>
      </c>
      <c r="E60" s="182" t="s">
        <v>89</v>
      </c>
      <c r="F60" s="198">
        <v>0</v>
      </c>
      <c r="G60" s="198">
        <v>0</v>
      </c>
      <c r="H60" s="199">
        <f aca="true" t="shared" si="12" ref="H60:H65">PRODUCT(D60,F60)</f>
        <v>0</v>
      </c>
      <c r="I60" s="199">
        <f aca="true" t="shared" si="13" ref="I60:I65">PRODUCT(D60,G60)</f>
        <v>0</v>
      </c>
      <c r="J60" s="200">
        <v>20</v>
      </c>
      <c r="K60" s="200">
        <f aca="true" t="shared" si="14" ref="K60:K65">PRODUCT(D60,J60)</f>
        <v>20</v>
      </c>
    </row>
    <row r="61" spans="2:11" ht="12.75" customHeight="1">
      <c r="B61" s="1" t="s">
        <v>129</v>
      </c>
      <c r="C61" s="10" t="s">
        <v>187</v>
      </c>
      <c r="D61" s="182">
        <v>1</v>
      </c>
      <c r="E61" s="182" t="s">
        <v>74</v>
      </c>
      <c r="F61" s="198">
        <v>0</v>
      </c>
      <c r="G61" s="198">
        <f>F61*0.3</f>
        <v>0</v>
      </c>
      <c r="H61" s="199">
        <f t="shared" si="12"/>
        <v>0</v>
      </c>
      <c r="I61" s="199">
        <f t="shared" si="13"/>
        <v>0</v>
      </c>
      <c r="J61" s="200">
        <v>1</v>
      </c>
      <c r="K61" s="200">
        <f t="shared" si="14"/>
        <v>1</v>
      </c>
    </row>
    <row r="62" spans="2:11" ht="24.75" customHeight="1">
      <c r="B62" s="1" t="s">
        <v>130</v>
      </c>
      <c r="C62" s="10" t="s">
        <v>188</v>
      </c>
      <c r="D62" s="182">
        <v>1</v>
      </c>
      <c r="E62" s="182" t="s">
        <v>74</v>
      </c>
      <c r="F62" s="198">
        <v>0</v>
      </c>
      <c r="G62" s="198">
        <f>F62*0.2</f>
        <v>0</v>
      </c>
      <c r="H62" s="184">
        <f t="shared" si="12"/>
        <v>0</v>
      </c>
      <c r="I62" s="185">
        <f t="shared" si="13"/>
        <v>0</v>
      </c>
      <c r="J62" s="200">
        <v>1</v>
      </c>
      <c r="K62" s="200">
        <f t="shared" si="14"/>
        <v>1</v>
      </c>
    </row>
    <row r="63" spans="2:11" ht="23.25" customHeight="1">
      <c r="B63" s="1" t="s">
        <v>131</v>
      </c>
      <c r="C63" s="10" t="s">
        <v>189</v>
      </c>
      <c r="D63" s="182">
        <v>3</v>
      </c>
      <c r="E63" s="182" t="s">
        <v>85</v>
      </c>
      <c r="F63" s="198">
        <v>0</v>
      </c>
      <c r="G63" s="198">
        <f>F63*0.4</f>
        <v>0</v>
      </c>
      <c r="H63" s="184">
        <f t="shared" si="12"/>
        <v>0</v>
      </c>
      <c r="I63" s="199">
        <f t="shared" si="13"/>
        <v>0</v>
      </c>
      <c r="J63" s="200">
        <v>2</v>
      </c>
      <c r="K63" s="200">
        <f t="shared" si="14"/>
        <v>6</v>
      </c>
    </row>
    <row r="64" spans="2:11" ht="24.75" customHeight="1">
      <c r="B64" s="1" t="s">
        <v>132</v>
      </c>
      <c r="C64" s="10" t="s">
        <v>177</v>
      </c>
      <c r="D64" s="182">
        <v>1</v>
      </c>
      <c r="E64" s="182" t="s">
        <v>87</v>
      </c>
      <c r="F64" s="198">
        <v>0</v>
      </c>
      <c r="G64" s="183">
        <f>PRODUCT(F64,0.2)</f>
        <v>0</v>
      </c>
      <c r="H64" s="184">
        <f t="shared" si="12"/>
        <v>0</v>
      </c>
      <c r="I64" s="185">
        <f t="shared" si="13"/>
        <v>0</v>
      </c>
      <c r="J64" s="200">
        <v>3</v>
      </c>
      <c r="K64" s="200">
        <f t="shared" si="14"/>
        <v>3</v>
      </c>
    </row>
    <row r="65" spans="2:11" ht="24">
      <c r="B65" s="1" t="s">
        <v>190</v>
      </c>
      <c r="C65" s="10" t="s">
        <v>176</v>
      </c>
      <c r="D65" s="182">
        <v>3</v>
      </c>
      <c r="E65" s="182" t="s">
        <v>86</v>
      </c>
      <c r="F65" s="198">
        <v>0</v>
      </c>
      <c r="G65" s="183">
        <f>PRODUCT(F65,0.2)</f>
        <v>0</v>
      </c>
      <c r="H65" s="184">
        <f t="shared" si="12"/>
        <v>0</v>
      </c>
      <c r="I65" s="185">
        <f t="shared" si="13"/>
        <v>0</v>
      </c>
      <c r="J65" s="200">
        <v>1</v>
      </c>
      <c r="K65" s="200">
        <f t="shared" si="14"/>
        <v>3</v>
      </c>
    </row>
    <row r="66" spans="1:11" ht="14.25" customHeight="1">
      <c r="A66" s="1"/>
      <c r="B66" s="1"/>
      <c r="C66" s="161" t="s">
        <v>75</v>
      </c>
      <c r="D66" s="181"/>
      <c r="E66" s="181"/>
      <c r="F66" s="183"/>
      <c r="G66" s="183"/>
      <c r="H66" s="187">
        <f>SUM(H60:H65)</f>
        <v>0</v>
      </c>
      <c r="I66" s="187">
        <f>SUM(I60:I65)</f>
        <v>0</v>
      </c>
      <c r="J66" s="188"/>
      <c r="K66" s="189">
        <f>SUM(K60:K65)</f>
        <v>34</v>
      </c>
    </row>
    <row r="67" spans="1:11" ht="14.25" customHeight="1">
      <c r="A67" s="1"/>
      <c r="B67" s="1"/>
      <c r="C67" s="161"/>
      <c r="D67" s="181"/>
      <c r="E67" s="181"/>
      <c r="F67" s="183"/>
      <c r="G67" s="183"/>
      <c r="H67" s="187"/>
      <c r="I67" s="187"/>
      <c r="J67" s="188"/>
      <c r="K67" s="189"/>
    </row>
    <row r="68" spans="2:11" ht="15.75">
      <c r="B68" s="201"/>
      <c r="C68" s="9" t="s">
        <v>91</v>
      </c>
      <c r="D68" s="202"/>
      <c r="E68" s="202"/>
      <c r="F68" s="203"/>
      <c r="G68" s="203"/>
      <c r="H68" s="204"/>
      <c r="J68" s="205"/>
      <c r="K68" s="205"/>
    </row>
    <row r="69" spans="2:11" ht="12">
      <c r="B69" s="1"/>
      <c r="C69" s="10" t="s">
        <v>136</v>
      </c>
      <c r="D69" s="182">
        <v>30</v>
      </c>
      <c r="E69" s="182" t="s">
        <v>87</v>
      </c>
      <c r="F69" s="183">
        <v>0</v>
      </c>
      <c r="G69" s="183">
        <v>0</v>
      </c>
      <c r="H69" s="184">
        <f>PRODUCT(D69,F69)</f>
        <v>0</v>
      </c>
      <c r="I69" s="185">
        <f>PRODUCT(D69,G69)</f>
        <v>0</v>
      </c>
      <c r="J69" s="186">
        <v>10</v>
      </c>
      <c r="K69" s="186">
        <f>PRODUCT(D69,J69)</f>
        <v>300</v>
      </c>
    </row>
    <row r="70" spans="1:11" ht="14.25" customHeight="1">
      <c r="A70" s="1"/>
      <c r="B70" s="1"/>
      <c r="C70" s="161" t="s">
        <v>75</v>
      </c>
      <c r="D70" s="181"/>
      <c r="E70" s="181"/>
      <c r="F70" s="183"/>
      <c r="G70" s="183"/>
      <c r="H70" s="187">
        <f>SUM(H69:H69)</f>
        <v>0</v>
      </c>
      <c r="I70" s="187">
        <f>SUM(I69:I69)</f>
        <v>0</v>
      </c>
      <c r="J70" s="188"/>
      <c r="K70" s="189">
        <f>SUM(K69:K69)</f>
        <v>300</v>
      </c>
    </row>
    <row r="71" spans="3:11" ht="12.75">
      <c r="C71" s="161"/>
      <c r="D71" s="181"/>
      <c r="E71" s="181"/>
      <c r="F71" s="183"/>
      <c r="G71" s="183"/>
      <c r="H71" s="187"/>
      <c r="I71" s="187"/>
      <c r="J71" s="188"/>
      <c r="K71" s="187"/>
    </row>
    <row r="72" ht="15.75">
      <c r="C72" s="9" t="s">
        <v>88</v>
      </c>
    </row>
    <row r="73" spans="2:11" ht="12">
      <c r="B73" s="1" t="s">
        <v>92</v>
      </c>
      <c r="C73" s="10" t="s">
        <v>93</v>
      </c>
      <c r="D73" s="182">
        <v>8</v>
      </c>
      <c r="E73" s="182" t="s">
        <v>80</v>
      </c>
      <c r="F73" s="183">
        <v>0</v>
      </c>
      <c r="G73" s="183">
        <v>0</v>
      </c>
      <c r="H73" s="184">
        <f>PRODUCT(D73,F73)</f>
        <v>0</v>
      </c>
      <c r="I73" s="185">
        <f>PRODUCT(D73,G73)</f>
        <v>0</v>
      </c>
      <c r="J73" s="186">
        <v>0</v>
      </c>
      <c r="K73" s="186">
        <f>PRODUCT(D73,J73)</f>
        <v>0</v>
      </c>
    </row>
    <row r="74" spans="2:11" ht="12">
      <c r="B74" s="1" t="s">
        <v>94</v>
      </c>
      <c r="C74" s="10" t="s">
        <v>95</v>
      </c>
      <c r="D74" s="182">
        <v>4</v>
      </c>
      <c r="E74" s="182" t="s">
        <v>80</v>
      </c>
      <c r="F74" s="183">
        <v>0</v>
      </c>
      <c r="G74" s="183">
        <v>0</v>
      </c>
      <c r="H74" s="184">
        <f>PRODUCT(D74,F74)</f>
        <v>0</v>
      </c>
      <c r="I74" s="185">
        <f>PRODUCT(D74,G74)</f>
        <v>0</v>
      </c>
      <c r="J74" s="186">
        <v>0</v>
      </c>
      <c r="K74" s="186">
        <f>PRODUCT(D74,J74)</f>
        <v>0</v>
      </c>
    </row>
    <row r="75" spans="2:11" ht="12">
      <c r="B75" s="1" t="s">
        <v>96</v>
      </c>
      <c r="C75" s="10" t="s">
        <v>97</v>
      </c>
      <c r="D75" s="182">
        <v>2</v>
      </c>
      <c r="E75" s="182" t="s">
        <v>80</v>
      </c>
      <c r="F75" s="183">
        <v>0</v>
      </c>
      <c r="G75" s="183">
        <v>0</v>
      </c>
      <c r="H75" s="184">
        <f>PRODUCT(D75,F75)</f>
        <v>0</v>
      </c>
      <c r="I75" s="185">
        <f>PRODUCT(D75,G75)</f>
        <v>0</v>
      </c>
      <c r="J75" s="186">
        <v>0</v>
      </c>
      <c r="K75" s="186">
        <f>PRODUCT(D75,J75)</f>
        <v>0</v>
      </c>
    </row>
    <row r="76" spans="2:11" ht="12">
      <c r="B76" s="1" t="s">
        <v>98</v>
      </c>
      <c r="C76" s="10" t="s">
        <v>99</v>
      </c>
      <c r="D76" s="182">
        <v>1</v>
      </c>
      <c r="E76" s="182" t="s">
        <v>80</v>
      </c>
      <c r="F76" s="183">
        <v>0</v>
      </c>
      <c r="G76" s="183">
        <v>0</v>
      </c>
      <c r="H76" s="184">
        <f>PRODUCT(D76,F76)</f>
        <v>0</v>
      </c>
      <c r="I76" s="185">
        <f>PRODUCT(D76,G76)</f>
        <v>0</v>
      </c>
      <c r="J76" s="186">
        <v>0</v>
      </c>
      <c r="K76" s="186">
        <f>PRODUCT(D76,J76)</f>
        <v>0</v>
      </c>
    </row>
    <row r="77" spans="3:11" ht="12.75">
      <c r="C77" s="161" t="s">
        <v>75</v>
      </c>
      <c r="D77" s="181"/>
      <c r="E77" s="181"/>
      <c r="F77" s="183"/>
      <c r="G77" s="183"/>
      <c r="H77" s="187">
        <f>SUM(H73:H76)</f>
        <v>0</v>
      </c>
      <c r="I77" s="187">
        <f>SUM(I73:I76)</f>
        <v>0</v>
      </c>
      <c r="J77" s="188"/>
      <c r="K77" s="187">
        <f>SUM(K73:K76)</f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5905511811023623" right="0.1968503937007874" top="0.6692913385826772" bottom="0.7480314960629921" header="0.4724409448818898" footer="0.5118110236220472"/>
  <pageSetup firstPageNumber="4" useFirstPageNumber="1" horizontalDpi="600" verticalDpi="600" orientation="landscape" paperSize="9" scale="95" r:id="rId1"/>
  <headerFooter alignWithMargins="0">
    <oddHeader>&amp;C&amp;"Arial CE,Tučné"&amp;9&amp;P</oddHeader>
    <oddFooter>&amp;RD.1.4.6 - Vzduchotechnika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Benutzername</dc:creator>
  <cp:keywords/>
  <dc:description/>
  <cp:lastModifiedBy>JardaP</cp:lastModifiedBy>
  <cp:lastPrinted>2021-03-21T09:03:21Z</cp:lastPrinted>
  <dcterms:created xsi:type="dcterms:W3CDTF">2001-05-28T04:22:57Z</dcterms:created>
  <dcterms:modified xsi:type="dcterms:W3CDTF">2021-03-21T09:05:34Z</dcterms:modified>
  <cp:category/>
  <cp:version/>
  <cp:contentType/>
  <cp:contentStatus/>
</cp:coreProperties>
</file>